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Яровой ячмень 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1" i="1" l="1"/>
  <c r="X31" i="1"/>
  <c r="Y31" i="1" s="1"/>
  <c r="I31" i="1"/>
  <c r="O31" i="1" s="1"/>
  <c r="D31" i="1"/>
  <c r="J30" i="1"/>
  <c r="D30" i="1"/>
  <c r="AL30" i="1" s="1"/>
  <c r="X29" i="1"/>
  <c r="Y29" i="1" s="1"/>
  <c r="V29" i="1"/>
  <c r="P29" i="1"/>
  <c r="I29" i="1"/>
  <c r="O29" i="1" s="1"/>
  <c r="AQ28" i="1"/>
  <c r="AD28" i="1"/>
  <c r="P28" i="1"/>
  <c r="O28" i="1"/>
  <c r="J28" i="1"/>
  <c r="AH28" i="1" s="1"/>
  <c r="I28" i="1"/>
  <c r="AL27" i="1"/>
  <c r="AN27" i="1" s="1"/>
  <c r="X27" i="1"/>
  <c r="Y27" i="1" s="1"/>
  <c r="AQ26" i="1"/>
  <c r="Y26" i="1"/>
  <c r="X26" i="1"/>
  <c r="P26" i="1"/>
  <c r="V26" i="1" s="1"/>
  <c r="O26" i="1"/>
  <c r="R26" i="1" s="1"/>
  <c r="J26" i="1"/>
  <c r="AJ26" i="1" s="1"/>
  <c r="I26" i="1"/>
  <c r="AQ25" i="1"/>
  <c r="AL25" i="1"/>
  <c r="Y25" i="1"/>
  <c r="X25" i="1"/>
  <c r="J25" i="1"/>
  <c r="AQ24" i="1"/>
  <c r="Y24" i="1"/>
  <c r="X24" i="1"/>
  <c r="I24" i="1"/>
  <c r="O24" i="1" s="1"/>
  <c r="D23" i="1"/>
  <c r="X23" i="1" s="1"/>
  <c r="Y23" i="1" s="1"/>
  <c r="AQ22" i="1"/>
  <c r="X22" i="1"/>
  <c r="Y22" i="1" s="1"/>
  <c r="I22" i="1"/>
  <c r="O22" i="1" s="1"/>
  <c r="AB20" i="1"/>
  <c r="AB32" i="1" s="1"/>
  <c r="X20" i="1"/>
  <c r="Y20" i="1" s="1"/>
  <c r="D20" i="1"/>
  <c r="D21" i="1" s="1"/>
  <c r="AQ19" i="1"/>
  <c r="AB19" i="1"/>
  <c r="X19" i="1"/>
  <c r="Y19" i="1" s="1"/>
  <c r="I19" i="1"/>
  <c r="P19" i="1" s="1"/>
  <c r="V19" i="1" s="1"/>
  <c r="D19" i="1"/>
  <c r="X18" i="1"/>
  <c r="Y18" i="1" s="1"/>
  <c r="O18" i="1"/>
  <c r="T18" i="1" s="1"/>
  <c r="I18" i="1"/>
  <c r="P18" i="1" s="1"/>
  <c r="V18" i="1" s="1"/>
  <c r="X17" i="1"/>
  <c r="Y17" i="1" s="1"/>
  <c r="I17" i="1"/>
  <c r="P17" i="1" s="1"/>
  <c r="V17" i="1" s="1"/>
  <c r="Y16" i="1"/>
  <c r="X16" i="1"/>
  <c r="I16" i="1"/>
  <c r="P16" i="1" s="1"/>
  <c r="V16" i="1" s="1"/>
  <c r="AQ15" i="1"/>
  <c r="X15" i="1"/>
  <c r="Y15" i="1" s="1"/>
  <c r="P15" i="1"/>
  <c r="V15" i="1" s="1"/>
  <c r="O15" i="1"/>
  <c r="I15" i="1"/>
  <c r="J15" i="1" s="1"/>
  <c r="AN14" i="1"/>
  <c r="AL14" i="1"/>
  <c r="X14" i="1"/>
  <c r="Y14" i="1" s="1"/>
  <c r="AR14" i="1" s="1"/>
  <c r="AS14" i="1" s="1"/>
  <c r="J14" i="1"/>
  <c r="X13" i="1"/>
  <c r="Y13" i="1" s="1"/>
  <c r="O13" i="1"/>
  <c r="R13" i="1" s="1"/>
  <c r="I13" i="1"/>
  <c r="P13" i="1" s="1"/>
  <c r="J24" i="1" l="1"/>
  <c r="P24" i="1"/>
  <c r="V24" i="1" s="1"/>
  <c r="T26" i="1"/>
  <c r="R18" i="1"/>
  <c r="T13" i="1"/>
  <c r="AL23" i="1"/>
  <c r="AN23" i="1" s="1"/>
  <c r="AR23" i="1" s="1"/>
  <c r="AS23" i="1" s="1"/>
  <c r="AQ32" i="1"/>
  <c r="AM30" i="1"/>
  <c r="AN30" i="1" s="1"/>
  <c r="X21" i="1"/>
  <c r="Y21" i="1" s="1"/>
  <c r="AL21" i="1"/>
  <c r="AN21" i="1" s="1"/>
  <c r="AN32" i="1" s="1"/>
  <c r="T22" i="1"/>
  <c r="R22" i="1"/>
  <c r="V13" i="1"/>
  <c r="AR15" i="1"/>
  <c r="AS15" i="1" s="1"/>
  <c r="R29" i="1"/>
  <c r="T29" i="1"/>
  <c r="T31" i="1"/>
  <c r="R31" i="1"/>
  <c r="T24" i="1"/>
  <c r="R24" i="1"/>
  <c r="AJ15" i="1"/>
  <c r="AH15" i="1"/>
  <c r="AF15" i="1"/>
  <c r="AD15" i="1"/>
  <c r="AR27" i="1"/>
  <c r="AS27" i="1" s="1"/>
  <c r="V28" i="1"/>
  <c r="AR28" i="1" s="1"/>
  <c r="AS28" i="1" s="1"/>
  <c r="O19" i="1"/>
  <c r="J19" i="1"/>
  <c r="T15" i="1"/>
  <c r="AH24" i="1"/>
  <c r="O16" i="1"/>
  <c r="AM25" i="1"/>
  <c r="AN25" i="1" s="1"/>
  <c r="AR25" i="1" s="1"/>
  <c r="AS25" i="1" s="1"/>
  <c r="X30" i="1"/>
  <c r="Y30" i="1" s="1"/>
  <c r="AR30" i="1" s="1"/>
  <c r="AS30" i="1" s="1"/>
  <c r="J17" i="1"/>
  <c r="I20" i="1"/>
  <c r="J22" i="1"/>
  <c r="AD26" i="1"/>
  <c r="AR26" i="1" s="1"/>
  <c r="AS26" i="1" s="1"/>
  <c r="J31" i="1"/>
  <c r="R15" i="1"/>
  <c r="J16" i="1"/>
  <c r="O17" i="1"/>
  <c r="P22" i="1"/>
  <c r="V22" i="1" s="1"/>
  <c r="AH26" i="1"/>
  <c r="J29" i="1"/>
  <c r="P31" i="1"/>
  <c r="V31" i="1" s="1"/>
  <c r="AF26" i="1"/>
  <c r="J13" i="1"/>
  <c r="J18" i="1"/>
  <c r="P5" i="1"/>
  <c r="AJ24" i="1" l="1"/>
  <c r="AD24" i="1"/>
  <c r="AR24" i="1" s="1"/>
  <c r="AS24" i="1" s="1"/>
  <c r="AF24" i="1"/>
  <c r="AJ29" i="1"/>
  <c r="AH29" i="1"/>
  <c r="AF29" i="1"/>
  <c r="AD29" i="1"/>
  <c r="AR29" i="1" s="1"/>
  <c r="AS29" i="1" s="1"/>
  <c r="AJ13" i="1"/>
  <c r="AH13" i="1"/>
  <c r="AF13" i="1"/>
  <c r="AD13" i="1"/>
  <c r="AR13" i="1" s="1"/>
  <c r="AD22" i="1"/>
  <c r="AR22" i="1" s="1"/>
  <c r="AS22" i="1" s="1"/>
  <c r="AJ22" i="1"/>
  <c r="AH22" i="1"/>
  <c r="AF22" i="1"/>
  <c r="T17" i="1"/>
  <c r="R17" i="1"/>
  <c r="T19" i="1"/>
  <c r="R19" i="1"/>
  <c r="AR19" i="1"/>
  <c r="AS19" i="1" s="1"/>
  <c r="AD16" i="1"/>
  <c r="AH16" i="1"/>
  <c r="AJ16" i="1"/>
  <c r="AF16" i="1"/>
  <c r="Y32" i="1"/>
  <c r="AR21" i="1"/>
  <c r="AS21" i="1" s="1"/>
  <c r="P20" i="1"/>
  <c r="O20" i="1"/>
  <c r="J20" i="1"/>
  <c r="AJ17" i="1"/>
  <c r="AD17" i="1"/>
  <c r="AH17" i="1"/>
  <c r="AF17" i="1"/>
  <c r="T16" i="1"/>
  <c r="R16" i="1"/>
  <c r="AR16" i="1" s="1"/>
  <c r="AS16" i="1" s="1"/>
  <c r="AF19" i="1"/>
  <c r="AD19" i="1"/>
  <c r="AJ19" i="1"/>
  <c r="AH19" i="1"/>
  <c r="AJ18" i="1"/>
  <c r="AH18" i="1"/>
  <c r="AF18" i="1"/>
  <c r="AD18" i="1"/>
  <c r="AR18" i="1" s="1"/>
  <c r="AS18" i="1" s="1"/>
  <c r="AJ31" i="1"/>
  <c r="AH31" i="1"/>
  <c r="AF31" i="1"/>
  <c r="AD31" i="1"/>
  <c r="AR31" i="1" s="1"/>
  <c r="AS31" i="1" s="1"/>
  <c r="AR17" i="1" l="1"/>
  <c r="AS17" i="1" s="1"/>
  <c r="AS13" i="1"/>
  <c r="AJ20" i="1"/>
  <c r="AJ32" i="1" s="1"/>
  <c r="AF20" i="1"/>
  <c r="AF32" i="1" s="1"/>
  <c r="AH20" i="1"/>
  <c r="AH32" i="1" s="1"/>
  <c r="AD20" i="1"/>
  <c r="AD32" i="1" s="1"/>
  <c r="T20" i="1"/>
  <c r="T32" i="1" s="1"/>
  <c r="R20" i="1"/>
  <c r="AR20" i="1" s="1"/>
  <c r="V20" i="1"/>
  <c r="V32" i="1" s="1"/>
  <c r="P32" i="1"/>
  <c r="O32" i="1"/>
  <c r="AS20" i="1" l="1"/>
  <c r="AS32" i="1" s="1"/>
  <c r="AR32" i="1"/>
  <c r="R32" i="1"/>
</calcChain>
</file>

<file path=xl/sharedStrings.xml><?xml version="1.0" encoding="utf-8"?>
<sst xmlns="http://schemas.openxmlformats.org/spreadsheetml/2006/main" count="168" uniqueCount="114">
  <si>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</si>
  <si>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</si>
  <si>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</si>
  <si>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</si>
  <si>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</si>
  <si>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</si>
  <si>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Цена, руб/л</t>
  </si>
  <si>
    <t>Предшественник:</t>
  </si>
  <si>
    <t>Норма внесения удобрений (N,P,K), кг/га:</t>
  </si>
  <si>
    <t>Стоимость перевозки, руб./т: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</si>
  <si>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</si>
  <si>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</si>
  <si>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</si>
  <si>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</si>
  <si>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</si>
  <si>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</si>
  <si>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</si>
  <si>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</si>
  <si>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</si>
  <si>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</si>
  <si>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</si>
  <si>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</si>
  <si>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</si>
  <si>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</si>
  <si>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</si>
  <si>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</si>
  <si>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</si>
  <si>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</si>
  <si>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</si>
  <si>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 и средства хим. защиты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</si>
  <si>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</si>
  <si>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</si>
  <si>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</si>
  <si>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</si>
  <si>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</si>
  <si>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</si>
  <si>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</si>
  <si>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</si>
  <si>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</si>
  <si>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</si>
  <si>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</si>
  <si>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</si>
  <si>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</si>
  <si>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</si>
  <si>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</si>
  <si>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</si>
  <si>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</si>
  <si>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</si>
  <si>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</si>
  <si>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</si>
  <si>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</si>
  <si>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</si>
  <si>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</si>
  <si>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</si>
  <si>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</si>
  <si>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</si>
  <si>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</si>
  <si>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</si>
  <si>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</si>
  <si>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</si>
  <si>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</si>
  <si>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</si>
  <si>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 xml:space="preserve">Подвоз воды до 10км </t>
  </si>
  <si>
    <t>т</t>
  </si>
  <si>
    <t>КАМАЗ</t>
  </si>
  <si>
    <t>ТУМАН 2</t>
  </si>
  <si>
    <t>К-744</t>
  </si>
  <si>
    <t>ПНУ-8-40</t>
  </si>
  <si>
    <t xml:space="preserve">Боронование (при наступлении физической спелости почвы)  </t>
  </si>
  <si>
    <t>СБГ 22</t>
  </si>
  <si>
    <t>Tiler master 16</t>
  </si>
  <si>
    <t>Протравливание семян</t>
  </si>
  <si>
    <t>ПС-10</t>
  </si>
  <si>
    <t>Погрузка семян</t>
  </si>
  <si>
    <t>ПЗС-150</t>
  </si>
  <si>
    <t>Подвоз семян до 10км</t>
  </si>
  <si>
    <t>Погрузка мин.удобрений (аммофос)</t>
  </si>
  <si>
    <t>Manitiou 1436</t>
  </si>
  <si>
    <t>Подвоз мин.удобрений до 10км</t>
  </si>
  <si>
    <t>Посев с внесением мин.удобрений</t>
  </si>
  <si>
    <t xml:space="preserve"> К-744</t>
  </si>
  <si>
    <t>Подвоз воды  до 10км</t>
  </si>
  <si>
    <t>V</t>
  </si>
  <si>
    <t>VI-VII</t>
  </si>
  <si>
    <t>Прямое комбайнирование</t>
  </si>
  <si>
    <t>Полесье 1218</t>
  </si>
  <si>
    <t>VIII</t>
  </si>
  <si>
    <t>Перевозка зерна на ток до 10км</t>
  </si>
  <si>
    <t>Предварительная (первичная) подработка зерна</t>
  </si>
  <si>
    <t>ЗАВ-40</t>
  </si>
  <si>
    <t>Итого</t>
  </si>
  <si>
    <t>Культура: яровой ячмень</t>
  </si>
  <si>
    <t>Лущение стерни 6-8 см</t>
  </si>
  <si>
    <t>ЛДГ-20</t>
  </si>
  <si>
    <t>VIII-IX</t>
  </si>
  <si>
    <t>III - IV</t>
  </si>
  <si>
    <t>Предпосевная культивация 5-7 см</t>
  </si>
  <si>
    <t>Обработка посевов гербицидом (2-этилгексиловый эфир 2,4-Д кислоты )</t>
  </si>
  <si>
    <t>VII - VIII</t>
  </si>
  <si>
    <t xml:space="preserve">Обработка гербицидом (при наличии корнеотпрысковых сорняков) глифосат </t>
  </si>
  <si>
    <t>озимая пшеница</t>
  </si>
  <si>
    <t>Сухостепная зона каштановых почв (Левобережье)</t>
  </si>
  <si>
    <t>Удобрения Аммофос</t>
  </si>
  <si>
    <t>65000 РУБ/Т</t>
  </si>
  <si>
    <t>Протравитель Имазалил 20 г/л Тебуконазол 45 г/л Флутриафол 75 г/л</t>
  </si>
  <si>
    <t>Глифосат (калийная соль) 540 г/л</t>
  </si>
  <si>
    <t>Инсектицид Альфа-циперметрин 125 г/л+ Имидаклоприд100 г/л+Клотианидин 50 г/л, л/га</t>
  </si>
  <si>
    <t>Гербицид 2,4-Д (2-этилгексиловый эфир) 410 г/л+Флорасулам 7,4 г/л</t>
  </si>
  <si>
    <t>VII</t>
  </si>
  <si>
    <t>Вспашка 20-22 см</t>
  </si>
  <si>
    <t>Обработка инсектицидом (имидаклоприд+альфа-циперметрин) при достижении вредителями ЭПВ</t>
  </si>
  <si>
    <t>ТЕХНОЛОГИЧЕСКАЯ КАРТА</t>
  </si>
  <si>
    <t>ГАЗ-NEXT</t>
  </si>
  <si>
    <t>СКП-2,1"Омичка" (5ед)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</si>
</sst>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1" fontId="4" fillId="4" borderId="13" xfId="0" applyNumberFormat="1" applyFont="1" applyFill="1" applyBorder="1" applyAlignment="1">
      <alignment horizontal="center" vertical="center" wrapText="1"/>
    </xf>
    <xf numFmtId="9" fontId="4" fillId="4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165" fontId="4" fillId="4" borderId="1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4" fillId="2" borderId="13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0" fillId="0" borderId="0" xfId="0" applyAlignment="1"/>
    <xf numFmtId="20" fontId="0" fillId="0" borderId="0" xfId="0" applyNumberFormat="1"/>
    <xf numFmtId="2" fontId="4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4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4" fillId="0" borderId="11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37"/>
  <sheetViews>
    <sheetView tabSelected="1" topLeftCell="A25" zoomScale="90" zoomScaleNormal="90" workbookViewId="0">
      <selection activeCell="D34" sqref="D34:G37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6.42578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7.140625" customWidth="1"/>
    <col min="17" max="17" width="4.7109375" customWidth="1"/>
    <col min="18" max="18" width="7.140625" customWidth="1"/>
    <col min="19" max="19" width="4.5703125" customWidth="1"/>
    <col min="20" max="20" width="7.28515625" customWidth="1"/>
    <col min="21" max="21" width="5.140625" customWidth="1"/>
    <col min="22" max="22" width="6.710937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9" width="6.42578125" customWidth="1"/>
    <col min="30" max="30" width="8.28515625" customWidth="1"/>
    <col min="31" max="31" width="6.42578125" customWidth="1"/>
    <col min="32" max="32" width="8.1406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5.7109375" customWidth="1"/>
    <col min="40" max="40" width="7.140625" customWidth="1"/>
    <col min="41" max="41" width="6.5703125" customWidth="1"/>
    <col min="42" max="42" width="9.5703125" customWidth="1"/>
    <col min="43" max="43" width="9.140625" customWidth="1"/>
  </cols>
  <sheetData>
    <row r="3" spans="1:46" ht="18" x14ac:dyDescent="0.25">
      <c r="I3" s="49" t="s">
        <v>111</v>
      </c>
      <c r="J3" s="49"/>
      <c r="K3" s="49"/>
      <c r="L3" s="49"/>
      <c r="M3" s="49"/>
      <c r="N3" s="49"/>
      <c r="O3" s="49"/>
      <c r="P3" s="49"/>
      <c r="AL3" s="45" t="s">
        <v>102</v>
      </c>
      <c r="AM3" s="45"/>
      <c r="AP3" s="46">
        <v>0.53611111111111109</v>
      </c>
      <c r="AR3" t="s">
        <v>103</v>
      </c>
    </row>
    <row r="4" spans="1:46" ht="35.450000000000003" customHeight="1" x14ac:dyDescent="0.2">
      <c r="AC4" s="71" t="s">
        <v>104</v>
      </c>
      <c r="AD4" s="71"/>
      <c r="AE4" s="71"/>
      <c r="AF4" s="71"/>
      <c r="AG4" s="71"/>
      <c r="AH4">
        <v>500</v>
      </c>
    </row>
    <row r="5" spans="1:46" ht="44.45" customHeight="1" x14ac:dyDescent="0.2">
      <c r="A5" s="50" t="s">
        <v>101</v>
      </c>
      <c r="B5" s="50"/>
      <c r="C5" s="50"/>
      <c r="D5" s="50"/>
      <c r="E5" s="48" t="s">
        <v>91</v>
      </c>
      <c r="F5" s="48"/>
      <c r="G5" s="48"/>
      <c r="H5" s="48"/>
      <c r="I5" t="s">
        <v>0</v>
      </c>
      <c r="K5" s="1"/>
      <c r="L5" s="2">
        <v>15</v>
      </c>
      <c r="M5" s="51" t="s">
        <v>1</v>
      </c>
      <c r="N5" s="51"/>
      <c r="O5" s="51"/>
      <c r="P5" s="2">
        <f>L5*10</f>
        <v>150</v>
      </c>
      <c r="R5" t="s">
        <v>2</v>
      </c>
      <c r="U5">
        <v>1.45</v>
      </c>
      <c r="Y5" t="s">
        <v>3</v>
      </c>
      <c r="AC5" s="51" t="s">
        <v>5</v>
      </c>
      <c r="AD5" s="51"/>
      <c r="AH5">
        <v>2500</v>
      </c>
      <c r="AJ5" s="72" t="s">
        <v>105</v>
      </c>
      <c r="AK5" s="72"/>
      <c r="AL5" s="72"/>
      <c r="AM5" s="72"/>
      <c r="AN5">
        <v>2</v>
      </c>
      <c r="AP5" s="71" t="s">
        <v>106</v>
      </c>
      <c r="AQ5" s="71"/>
      <c r="AR5" s="71"/>
      <c r="AS5" s="71"/>
      <c r="AT5">
        <v>0.2</v>
      </c>
    </row>
    <row r="6" spans="1:46" ht="36" customHeight="1" x14ac:dyDescent="0.2">
      <c r="E6" s="48" t="s">
        <v>4</v>
      </c>
      <c r="F6" s="48"/>
      <c r="G6" s="2">
        <v>100</v>
      </c>
      <c r="AC6" s="71" t="s">
        <v>107</v>
      </c>
      <c r="AD6" s="51"/>
      <c r="AE6" s="51"/>
      <c r="AF6" s="51"/>
      <c r="AG6" s="51"/>
      <c r="AH6">
        <v>0.5</v>
      </c>
      <c r="AJ6" s="51"/>
      <c r="AK6" s="51"/>
      <c r="AL6" s="51"/>
      <c r="AM6" s="51"/>
      <c r="AN6" s="51"/>
      <c r="AP6" s="71"/>
      <c r="AQ6" s="71"/>
      <c r="AR6" s="71"/>
      <c r="AS6" s="71"/>
    </row>
    <row r="7" spans="1:46" x14ac:dyDescent="0.2">
      <c r="E7" s="48" t="s">
        <v>7</v>
      </c>
      <c r="F7" s="48"/>
      <c r="G7" s="38" t="s">
        <v>100</v>
      </c>
      <c r="I7" t="s">
        <v>8</v>
      </c>
      <c r="O7">
        <v>40</v>
      </c>
      <c r="P7">
        <v>25</v>
      </c>
      <c r="R7" s="51" t="s">
        <v>9</v>
      </c>
      <c r="S7" s="51"/>
      <c r="T7" s="51"/>
      <c r="U7" s="51"/>
      <c r="V7" s="51"/>
      <c r="W7">
        <v>250</v>
      </c>
      <c r="AC7" s="51"/>
      <c r="AD7" s="51"/>
      <c r="AE7" s="51"/>
      <c r="AF7" s="51"/>
      <c r="AG7" s="51"/>
      <c r="AH7" s="51"/>
      <c r="AJ7" s="51" t="s">
        <v>6</v>
      </c>
      <c r="AK7" s="51"/>
      <c r="AN7">
        <v>2000</v>
      </c>
      <c r="AP7" s="51" t="s">
        <v>5</v>
      </c>
      <c r="AQ7" s="51"/>
      <c r="AT7">
        <v>3000</v>
      </c>
    </row>
    <row r="8" spans="1:46" x14ac:dyDescent="0.2">
      <c r="AC8" s="51" t="s">
        <v>6</v>
      </c>
      <c r="AD8" s="51"/>
      <c r="AH8">
        <v>1600</v>
      </c>
    </row>
    <row r="9" spans="1:46" ht="21.75" customHeight="1" x14ac:dyDescent="0.2">
      <c r="A9" s="52" t="s">
        <v>10</v>
      </c>
      <c r="B9" s="55" t="s">
        <v>11</v>
      </c>
      <c r="C9" s="52" t="s">
        <v>12</v>
      </c>
      <c r="D9" s="52" t="s">
        <v>13</v>
      </c>
      <c r="E9" s="58" t="s">
        <v>14</v>
      </c>
      <c r="F9" s="59"/>
      <c r="G9" s="52" t="s">
        <v>15</v>
      </c>
      <c r="H9" s="52" t="s">
        <v>16</v>
      </c>
      <c r="I9" s="52" t="s">
        <v>17</v>
      </c>
      <c r="J9" s="52" t="s">
        <v>18</v>
      </c>
      <c r="K9" s="62" t="s">
        <v>19</v>
      </c>
      <c r="L9" s="63"/>
      <c r="M9" s="62" t="s">
        <v>20</v>
      </c>
      <c r="N9" s="63"/>
      <c r="O9" s="62" t="s">
        <v>21</v>
      </c>
      <c r="P9" s="63"/>
      <c r="Q9" s="58" t="s">
        <v>22</v>
      </c>
      <c r="R9" s="59"/>
      <c r="S9" s="66" t="s">
        <v>23</v>
      </c>
      <c r="T9" s="67"/>
      <c r="U9" s="67"/>
      <c r="V9" s="68"/>
      <c r="W9" s="62" t="s">
        <v>24</v>
      </c>
      <c r="X9" s="69"/>
      <c r="Y9" s="63"/>
      <c r="Z9" s="62" t="s">
        <v>25</v>
      </c>
      <c r="AA9" s="69"/>
      <c r="AB9" s="69"/>
      <c r="AC9" s="66" t="s">
        <v>26</v>
      </c>
      <c r="AD9" s="67"/>
      <c r="AE9" s="67"/>
      <c r="AF9" s="68"/>
      <c r="AG9" s="66" t="s">
        <v>27</v>
      </c>
      <c r="AH9" s="67"/>
      <c r="AI9" s="67"/>
      <c r="AJ9" s="68"/>
      <c r="AK9" s="62" t="s">
        <v>28</v>
      </c>
      <c r="AL9" s="69"/>
      <c r="AM9" s="69"/>
      <c r="AN9" s="63"/>
      <c r="AO9" s="62" t="s">
        <v>29</v>
      </c>
      <c r="AP9" s="69"/>
      <c r="AQ9" s="69"/>
      <c r="AR9" s="62" t="s">
        <v>30</v>
      </c>
      <c r="AS9" s="63"/>
    </row>
    <row r="10" spans="1:46" ht="29.25" customHeight="1" x14ac:dyDescent="0.2">
      <c r="A10" s="53"/>
      <c r="B10" s="56"/>
      <c r="C10" s="53"/>
      <c r="D10" s="53"/>
      <c r="E10" s="60"/>
      <c r="F10" s="61"/>
      <c r="G10" s="53"/>
      <c r="H10" s="53"/>
      <c r="I10" s="53"/>
      <c r="J10" s="53"/>
      <c r="K10" s="64"/>
      <c r="L10" s="65"/>
      <c r="M10" s="64"/>
      <c r="N10" s="65"/>
      <c r="O10" s="64"/>
      <c r="P10" s="65"/>
      <c r="Q10" s="60"/>
      <c r="R10" s="61"/>
      <c r="S10" s="66" t="s">
        <v>31</v>
      </c>
      <c r="T10" s="68"/>
      <c r="U10" s="66" t="s">
        <v>32</v>
      </c>
      <c r="V10" s="68"/>
      <c r="W10" s="64"/>
      <c r="X10" s="70"/>
      <c r="Y10" s="65"/>
      <c r="Z10" s="64"/>
      <c r="AA10" s="70"/>
      <c r="AB10" s="70"/>
      <c r="AC10" s="66" t="s">
        <v>33</v>
      </c>
      <c r="AD10" s="68"/>
      <c r="AE10" s="66" t="s">
        <v>34</v>
      </c>
      <c r="AF10" s="68"/>
      <c r="AG10" s="66" t="s">
        <v>33</v>
      </c>
      <c r="AH10" s="68"/>
      <c r="AI10" s="66" t="s">
        <v>34</v>
      </c>
      <c r="AJ10" s="68"/>
      <c r="AK10" s="64"/>
      <c r="AL10" s="70"/>
      <c r="AM10" s="70"/>
      <c r="AN10" s="65"/>
      <c r="AO10" s="64"/>
      <c r="AP10" s="70"/>
      <c r="AQ10" s="70"/>
      <c r="AR10" s="64"/>
      <c r="AS10" s="65"/>
    </row>
    <row r="11" spans="1:46" ht="84.75" x14ac:dyDescent="0.2">
      <c r="A11" s="54"/>
      <c r="B11" s="57"/>
      <c r="C11" s="54"/>
      <c r="D11" s="54"/>
      <c r="E11" s="44" t="s">
        <v>35</v>
      </c>
      <c r="F11" s="44" t="s">
        <v>36</v>
      </c>
      <c r="G11" s="54"/>
      <c r="H11" s="54"/>
      <c r="I11" s="54"/>
      <c r="J11" s="54"/>
      <c r="K11" s="3" t="s">
        <v>37</v>
      </c>
      <c r="L11" s="3" t="s">
        <v>32</v>
      </c>
      <c r="M11" s="3" t="s">
        <v>37</v>
      </c>
      <c r="N11" s="3" t="s">
        <v>32</v>
      </c>
      <c r="O11" s="3" t="s">
        <v>37</v>
      </c>
      <c r="P11" s="3" t="s">
        <v>32</v>
      </c>
      <c r="Q11" s="3" t="s">
        <v>38</v>
      </c>
      <c r="R11" s="3" t="s">
        <v>39</v>
      </c>
      <c r="S11" s="3" t="s">
        <v>40</v>
      </c>
      <c r="T11" s="3" t="s">
        <v>41</v>
      </c>
      <c r="U11" s="3" t="s">
        <v>42</v>
      </c>
      <c r="V11" s="3" t="s">
        <v>41</v>
      </c>
      <c r="W11" s="3" t="s">
        <v>43</v>
      </c>
      <c r="X11" s="3" t="s">
        <v>44</v>
      </c>
      <c r="Y11" s="3" t="s">
        <v>45</v>
      </c>
      <c r="Z11" s="3" t="s">
        <v>46</v>
      </c>
      <c r="AA11" s="3" t="s">
        <v>47</v>
      </c>
      <c r="AB11" s="3" t="s">
        <v>48</v>
      </c>
      <c r="AC11" s="3" t="s">
        <v>49</v>
      </c>
      <c r="AD11" s="3" t="s">
        <v>50</v>
      </c>
      <c r="AE11" s="3" t="s">
        <v>49</v>
      </c>
      <c r="AF11" s="3" t="s">
        <v>50</v>
      </c>
      <c r="AG11" s="3" t="s">
        <v>49</v>
      </c>
      <c r="AH11" s="3" t="s">
        <v>50</v>
      </c>
      <c r="AI11" s="3" t="s">
        <v>49</v>
      </c>
      <c r="AJ11" s="3" t="s">
        <v>50</v>
      </c>
      <c r="AK11" s="3" t="s">
        <v>51</v>
      </c>
      <c r="AL11" s="3" t="s">
        <v>52</v>
      </c>
      <c r="AM11" s="3" t="s">
        <v>53</v>
      </c>
      <c r="AN11" s="3" t="s">
        <v>54</v>
      </c>
      <c r="AO11" s="4" t="s">
        <v>55</v>
      </c>
      <c r="AP11" s="43" t="s">
        <v>56</v>
      </c>
      <c r="AQ11" s="43" t="s">
        <v>57</v>
      </c>
      <c r="AR11" s="3" t="s">
        <v>58</v>
      </c>
      <c r="AS11" s="3" t="s">
        <v>59</v>
      </c>
    </row>
    <row r="12" spans="1:46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6">
        <v>8</v>
      </c>
      <c r="I12" s="6">
        <v>9</v>
      </c>
      <c r="J12" s="6">
        <v>10</v>
      </c>
      <c r="K12" s="6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5">
        <v>33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5">
        <v>43</v>
      </c>
      <c r="AR12" s="5">
        <v>44</v>
      </c>
      <c r="AS12" s="5">
        <v>45</v>
      </c>
    </row>
    <row r="13" spans="1:46" ht="36.75" customHeight="1" x14ac:dyDescent="0.2">
      <c r="A13" s="7">
        <v>1</v>
      </c>
      <c r="B13" s="8" t="s">
        <v>92</v>
      </c>
      <c r="C13" s="9" t="s">
        <v>60</v>
      </c>
      <c r="D13" s="10">
        <v>100</v>
      </c>
      <c r="E13" s="8" t="s">
        <v>66</v>
      </c>
      <c r="F13" s="8" t="s">
        <v>93</v>
      </c>
      <c r="G13" s="10" t="s">
        <v>108</v>
      </c>
      <c r="H13" s="9">
        <v>40</v>
      </c>
      <c r="I13" s="11">
        <f>D13/H13</f>
        <v>2.5</v>
      </c>
      <c r="J13" s="11">
        <f>I13*7</f>
        <v>17.5</v>
      </c>
      <c r="K13" s="8">
        <v>1</v>
      </c>
      <c r="L13" s="8"/>
      <c r="M13" s="12">
        <v>1473</v>
      </c>
      <c r="N13" s="7"/>
      <c r="O13" s="13">
        <f>I13*M13</f>
        <v>3682.5</v>
      </c>
      <c r="P13" s="13">
        <f>I13*N13</f>
        <v>0</v>
      </c>
      <c r="Q13" s="12"/>
      <c r="R13" s="13">
        <f>O13*Q13/100</f>
        <v>0</v>
      </c>
      <c r="S13" s="12"/>
      <c r="T13" s="13">
        <f>O13*S13/100</f>
        <v>0</v>
      </c>
      <c r="U13" s="14"/>
      <c r="V13" s="13">
        <f>P13*U13/100</f>
        <v>0</v>
      </c>
      <c r="W13" s="7">
        <v>9</v>
      </c>
      <c r="X13" s="7">
        <f>W13*D13</f>
        <v>900</v>
      </c>
      <c r="Y13" s="13">
        <f>X13*57</f>
        <v>51300</v>
      </c>
      <c r="Z13" s="7"/>
      <c r="AA13" s="7"/>
      <c r="AB13" s="15"/>
      <c r="AC13" s="7">
        <v>333</v>
      </c>
      <c r="AD13" s="13">
        <f>AC13*J13</f>
        <v>5827.5</v>
      </c>
      <c r="AE13" s="7">
        <v>523</v>
      </c>
      <c r="AF13" s="13">
        <f>AE13*J13</f>
        <v>9152.5</v>
      </c>
      <c r="AG13" s="7">
        <v>333</v>
      </c>
      <c r="AH13" s="13">
        <f>AG13*J13</f>
        <v>5827.5</v>
      </c>
      <c r="AI13" s="7">
        <v>369</v>
      </c>
      <c r="AJ13" s="16">
        <f>AI13*J13</f>
        <v>6457.5</v>
      </c>
      <c r="AK13" s="7"/>
      <c r="AL13" s="7"/>
      <c r="AM13" s="7"/>
      <c r="AN13" s="15"/>
      <c r="AO13" s="11"/>
      <c r="AP13" s="11"/>
      <c r="AQ13" s="17"/>
      <c r="AR13" s="18">
        <f t="shared" ref="AR13:AR26" si="0">O13+P13+R13+T13+V13+Y13+AB13+AD13+AF13+AH13+AJ13+AN13+AQ13</f>
        <v>82247.5</v>
      </c>
      <c r="AS13" s="41">
        <f>AR13/100</f>
        <v>822.47500000000002</v>
      </c>
    </row>
    <row r="14" spans="1:46" ht="36.75" customHeight="1" x14ac:dyDescent="0.2">
      <c r="A14" s="7">
        <v>2</v>
      </c>
      <c r="B14" s="17" t="s">
        <v>62</v>
      </c>
      <c r="C14" s="19" t="s">
        <v>63</v>
      </c>
      <c r="D14" s="19">
        <v>15</v>
      </c>
      <c r="E14" s="17" t="s">
        <v>64</v>
      </c>
      <c r="F14" s="17"/>
      <c r="G14" s="19" t="s">
        <v>86</v>
      </c>
      <c r="H14" s="19"/>
      <c r="I14" s="13"/>
      <c r="J14" s="13">
        <f t="shared" ref="J14:J26" si="1">I14*7</f>
        <v>0</v>
      </c>
      <c r="K14" s="17">
        <v>1</v>
      </c>
      <c r="L14" s="17"/>
      <c r="M14" s="20"/>
      <c r="N14" s="15"/>
      <c r="O14" s="13"/>
      <c r="P14" s="13"/>
      <c r="Q14" s="20"/>
      <c r="R14" s="13"/>
      <c r="S14" s="20"/>
      <c r="T14" s="13"/>
      <c r="U14" s="21"/>
      <c r="V14" s="13"/>
      <c r="W14" s="15">
        <v>8</v>
      </c>
      <c r="X14" s="15">
        <f t="shared" ref="X14:X26" si="2">W14*D14</f>
        <v>120</v>
      </c>
      <c r="Y14" s="13">
        <f t="shared" ref="Y14:Y26" si="3">X14*57</f>
        <v>6840</v>
      </c>
      <c r="Z14" s="15"/>
      <c r="AA14" s="15"/>
      <c r="AB14" s="15"/>
      <c r="AC14" s="15"/>
      <c r="AD14" s="13"/>
      <c r="AE14" s="15"/>
      <c r="AF14" s="13"/>
      <c r="AG14" s="15"/>
      <c r="AH14" s="13"/>
      <c r="AI14" s="15"/>
      <c r="AJ14" s="16"/>
      <c r="AK14" s="15">
        <v>10</v>
      </c>
      <c r="AL14" s="15">
        <f t="shared" ref="AL14" si="4">AK14*D14</f>
        <v>150</v>
      </c>
      <c r="AM14" s="15">
        <v>25</v>
      </c>
      <c r="AN14" s="15">
        <f t="shared" ref="AN14" si="5">AL14*AM14</f>
        <v>3750</v>
      </c>
      <c r="AO14" s="13"/>
      <c r="AP14" s="13"/>
      <c r="AQ14" s="17"/>
      <c r="AR14" s="18">
        <f t="shared" si="0"/>
        <v>10590</v>
      </c>
      <c r="AS14" s="41">
        <f t="shared" ref="AS14:AS15" si="6">AR14/100</f>
        <v>105.9</v>
      </c>
    </row>
    <row r="15" spans="1:46" ht="36.75" customHeight="1" x14ac:dyDescent="0.2">
      <c r="A15" s="7">
        <v>3</v>
      </c>
      <c r="B15" s="22" t="s">
        <v>99</v>
      </c>
      <c r="C15" s="9" t="s">
        <v>60</v>
      </c>
      <c r="D15" s="10">
        <v>100</v>
      </c>
      <c r="E15" s="8" t="s">
        <v>65</v>
      </c>
      <c r="F15" s="8"/>
      <c r="G15" s="10" t="s">
        <v>86</v>
      </c>
      <c r="H15" s="9">
        <v>130</v>
      </c>
      <c r="I15" s="11">
        <f t="shared" ref="I15:I26" si="7">D15/H15</f>
        <v>0.76923076923076927</v>
      </c>
      <c r="J15" s="11">
        <f t="shared" si="1"/>
        <v>5.384615384615385</v>
      </c>
      <c r="K15" s="8">
        <v>1</v>
      </c>
      <c r="L15" s="8">
        <v>2</v>
      </c>
      <c r="M15" s="12">
        <v>1314</v>
      </c>
      <c r="N15" s="7">
        <v>1051</v>
      </c>
      <c r="O15" s="13">
        <f t="shared" ref="O15:O26" si="8">I15*M15</f>
        <v>1010.7692307692308</v>
      </c>
      <c r="P15" s="13">
        <f t="shared" ref="P15:P26" si="9">I15*N15</f>
        <v>808.46153846153845</v>
      </c>
      <c r="Q15" s="12"/>
      <c r="R15" s="13">
        <f t="shared" ref="R15:R26" si="10">O15*Q15/100</f>
        <v>0</v>
      </c>
      <c r="S15" s="12"/>
      <c r="T15" s="13">
        <f t="shared" ref="T15:T26" si="11">O15*S15/100</f>
        <v>0</v>
      </c>
      <c r="U15" s="12">
        <v>20</v>
      </c>
      <c r="V15" s="13">
        <f t="shared" ref="V15:V26" si="12">P15*U15/100</f>
        <v>161.69230769230771</v>
      </c>
      <c r="W15" s="7">
        <v>1</v>
      </c>
      <c r="X15" s="7">
        <f t="shared" si="2"/>
        <v>100</v>
      </c>
      <c r="Y15" s="13">
        <f t="shared" si="3"/>
        <v>5700</v>
      </c>
      <c r="Z15" s="7"/>
      <c r="AA15" s="7"/>
      <c r="AB15" s="15"/>
      <c r="AC15" s="7">
        <v>4250</v>
      </c>
      <c r="AD15" s="13">
        <f t="shared" ref="AD14:AD26" si="13">AC15*J15</f>
        <v>22884.615384615387</v>
      </c>
      <c r="AE15" s="7"/>
      <c r="AF15" s="13">
        <f t="shared" ref="AF14:AF26" si="14">AE15*J15</f>
        <v>0</v>
      </c>
      <c r="AG15" s="7">
        <v>2000</v>
      </c>
      <c r="AH15" s="13">
        <f t="shared" ref="AH14:AH26" si="15">AG15*J15</f>
        <v>10769.23076923077</v>
      </c>
      <c r="AI15" s="7"/>
      <c r="AJ15" s="16">
        <f t="shared" ref="AJ14:AJ26" si="16">AI15*J15</f>
        <v>0</v>
      </c>
      <c r="AK15" s="7"/>
      <c r="AL15" s="23"/>
      <c r="AM15" s="7"/>
      <c r="AN15" s="15"/>
      <c r="AO15" s="11">
        <v>0.2</v>
      </c>
      <c r="AP15" s="11">
        <v>2000000</v>
      </c>
      <c r="AQ15" s="17">
        <f t="shared" ref="AQ15" si="17">AP15*AO15</f>
        <v>400000</v>
      </c>
      <c r="AR15" s="18">
        <f t="shared" si="0"/>
        <v>441334.76923076925</v>
      </c>
      <c r="AS15" s="41">
        <f t="shared" si="6"/>
        <v>4413.3476923076923</v>
      </c>
    </row>
    <row r="16" spans="1:46" ht="39.75" customHeight="1" x14ac:dyDescent="0.2">
      <c r="A16" s="7">
        <v>4</v>
      </c>
      <c r="B16" s="22" t="s">
        <v>109</v>
      </c>
      <c r="C16" s="9" t="s">
        <v>60</v>
      </c>
      <c r="D16" s="10">
        <v>100</v>
      </c>
      <c r="E16" s="8" t="s">
        <v>66</v>
      </c>
      <c r="F16" s="8" t="s">
        <v>67</v>
      </c>
      <c r="G16" s="10" t="s">
        <v>94</v>
      </c>
      <c r="H16" s="9">
        <v>10</v>
      </c>
      <c r="I16" s="11">
        <f t="shared" si="7"/>
        <v>10</v>
      </c>
      <c r="J16" s="11">
        <f t="shared" si="1"/>
        <v>70</v>
      </c>
      <c r="K16" s="8">
        <v>1</v>
      </c>
      <c r="L16" s="8"/>
      <c r="M16" s="12">
        <v>1665</v>
      </c>
      <c r="N16" s="7"/>
      <c r="O16" s="13">
        <f t="shared" si="8"/>
        <v>16650</v>
      </c>
      <c r="P16" s="13">
        <f t="shared" si="9"/>
        <v>0</v>
      </c>
      <c r="Q16" s="12">
        <v>20</v>
      </c>
      <c r="R16" s="13">
        <f t="shared" si="10"/>
        <v>3330</v>
      </c>
      <c r="S16" s="12">
        <v>15</v>
      </c>
      <c r="T16" s="13">
        <f t="shared" si="11"/>
        <v>2497.5</v>
      </c>
      <c r="U16" s="24"/>
      <c r="V16" s="13">
        <f t="shared" si="12"/>
        <v>0</v>
      </c>
      <c r="W16" s="7">
        <v>22</v>
      </c>
      <c r="X16" s="7">
        <f t="shared" si="2"/>
        <v>2200</v>
      </c>
      <c r="Y16" s="13">
        <f t="shared" si="3"/>
        <v>125400</v>
      </c>
      <c r="Z16" s="7"/>
      <c r="AA16" s="7"/>
      <c r="AB16" s="15"/>
      <c r="AC16" s="7">
        <v>333</v>
      </c>
      <c r="AD16" s="13">
        <f t="shared" si="13"/>
        <v>23310</v>
      </c>
      <c r="AE16" s="7">
        <v>40</v>
      </c>
      <c r="AF16" s="13">
        <f t="shared" si="14"/>
        <v>2800</v>
      </c>
      <c r="AG16" s="7">
        <v>333</v>
      </c>
      <c r="AH16" s="13">
        <f t="shared" si="15"/>
        <v>23310</v>
      </c>
      <c r="AI16" s="7">
        <v>19</v>
      </c>
      <c r="AJ16" s="16">
        <f t="shared" si="16"/>
        <v>1330</v>
      </c>
      <c r="AK16" s="7"/>
      <c r="AL16" s="23"/>
      <c r="AM16" s="7"/>
      <c r="AN16" s="15"/>
      <c r="AO16" s="11"/>
      <c r="AP16" s="11"/>
      <c r="AQ16" s="17"/>
      <c r="AR16" s="18">
        <f t="shared" si="0"/>
        <v>198627.5</v>
      </c>
      <c r="AS16" s="41">
        <f>AR16/100</f>
        <v>1986.2750000000001</v>
      </c>
    </row>
    <row r="17" spans="1:45" ht="36.75" customHeight="1" x14ac:dyDescent="0.2">
      <c r="A17" s="7">
        <v>5</v>
      </c>
      <c r="B17" s="22" t="s">
        <v>68</v>
      </c>
      <c r="C17" s="9" t="s">
        <v>60</v>
      </c>
      <c r="D17" s="10">
        <v>100</v>
      </c>
      <c r="E17" s="8" t="s">
        <v>66</v>
      </c>
      <c r="F17" s="8" t="s">
        <v>69</v>
      </c>
      <c r="G17" s="10" t="s">
        <v>95</v>
      </c>
      <c r="H17" s="9">
        <v>68</v>
      </c>
      <c r="I17" s="11">
        <f t="shared" si="7"/>
        <v>1.4705882352941178</v>
      </c>
      <c r="J17" s="11">
        <f t="shared" si="1"/>
        <v>10.294117647058824</v>
      </c>
      <c r="K17" s="8">
        <v>1</v>
      </c>
      <c r="L17" s="8"/>
      <c r="M17" s="12">
        <v>1314</v>
      </c>
      <c r="N17" s="7"/>
      <c r="O17" s="13">
        <f t="shared" si="8"/>
        <v>1932.3529411764707</v>
      </c>
      <c r="P17" s="13">
        <f t="shared" si="9"/>
        <v>0</v>
      </c>
      <c r="Q17" s="12"/>
      <c r="R17" s="13">
        <f t="shared" si="10"/>
        <v>0</v>
      </c>
      <c r="S17" s="12"/>
      <c r="T17" s="13">
        <f t="shared" si="11"/>
        <v>0</v>
      </c>
      <c r="U17" s="24"/>
      <c r="V17" s="13">
        <f t="shared" si="12"/>
        <v>0</v>
      </c>
      <c r="W17" s="7">
        <v>4.5</v>
      </c>
      <c r="X17" s="7">
        <f t="shared" si="2"/>
        <v>450</v>
      </c>
      <c r="Y17" s="13">
        <f t="shared" si="3"/>
        <v>25650</v>
      </c>
      <c r="Z17" s="7"/>
      <c r="AA17" s="7"/>
      <c r="AB17" s="15"/>
      <c r="AC17" s="7">
        <v>333</v>
      </c>
      <c r="AD17" s="13">
        <f t="shared" si="13"/>
        <v>3427.9411764705883</v>
      </c>
      <c r="AE17" s="7">
        <v>600</v>
      </c>
      <c r="AF17" s="13">
        <f t="shared" si="14"/>
        <v>6176.4705882352946</v>
      </c>
      <c r="AG17" s="7">
        <v>333</v>
      </c>
      <c r="AH17" s="13">
        <f t="shared" si="15"/>
        <v>3427.9411764705883</v>
      </c>
      <c r="AI17" s="7">
        <v>480</v>
      </c>
      <c r="AJ17" s="16">
        <f t="shared" si="16"/>
        <v>4941.176470588236</v>
      </c>
      <c r="AK17" s="7"/>
      <c r="AL17" s="23"/>
      <c r="AM17" s="7"/>
      <c r="AN17" s="15"/>
      <c r="AO17" s="11"/>
      <c r="AP17" s="11"/>
      <c r="AQ17" s="17"/>
      <c r="AR17" s="18">
        <f t="shared" si="0"/>
        <v>45555.882352941182</v>
      </c>
      <c r="AS17" s="41">
        <f t="shared" ref="AS17:AS26" si="18">AR17/100</f>
        <v>455.55882352941182</v>
      </c>
    </row>
    <row r="18" spans="1:45" ht="41.25" customHeight="1" x14ac:dyDescent="0.2">
      <c r="A18" s="7">
        <v>6</v>
      </c>
      <c r="B18" s="8" t="s">
        <v>96</v>
      </c>
      <c r="C18" s="9" t="s">
        <v>60</v>
      </c>
      <c r="D18" s="10">
        <v>100</v>
      </c>
      <c r="E18" s="8" t="s">
        <v>66</v>
      </c>
      <c r="F18" s="8" t="s">
        <v>70</v>
      </c>
      <c r="G18" s="10" t="s">
        <v>61</v>
      </c>
      <c r="H18" s="9">
        <v>70</v>
      </c>
      <c r="I18" s="11">
        <f t="shared" si="7"/>
        <v>1.4285714285714286</v>
      </c>
      <c r="J18" s="11">
        <f t="shared" si="1"/>
        <v>10</v>
      </c>
      <c r="K18" s="8">
        <v>1</v>
      </c>
      <c r="L18" s="8"/>
      <c r="M18" s="12">
        <v>1314</v>
      </c>
      <c r="N18" s="7"/>
      <c r="O18" s="13">
        <f t="shared" si="8"/>
        <v>1877.1428571428571</v>
      </c>
      <c r="P18" s="13">
        <f t="shared" si="9"/>
        <v>0</v>
      </c>
      <c r="Q18" s="12"/>
      <c r="R18" s="13">
        <f t="shared" si="10"/>
        <v>0</v>
      </c>
      <c r="S18" s="12"/>
      <c r="T18" s="13">
        <f t="shared" si="11"/>
        <v>0</v>
      </c>
      <c r="U18" s="24"/>
      <c r="V18" s="13">
        <f t="shared" si="12"/>
        <v>0</v>
      </c>
      <c r="W18" s="7">
        <v>4.4000000000000004</v>
      </c>
      <c r="X18" s="7">
        <f t="shared" si="2"/>
        <v>440.00000000000006</v>
      </c>
      <c r="Y18" s="13">
        <f t="shared" si="3"/>
        <v>25080.000000000004</v>
      </c>
      <c r="Z18" s="7"/>
      <c r="AA18" s="7"/>
      <c r="AB18" s="15"/>
      <c r="AC18" s="7">
        <v>333</v>
      </c>
      <c r="AD18" s="13">
        <f t="shared" si="13"/>
        <v>3330</v>
      </c>
      <c r="AE18" s="7">
        <v>625</v>
      </c>
      <c r="AF18" s="13">
        <f t="shared" si="14"/>
        <v>6250</v>
      </c>
      <c r="AG18" s="7">
        <v>333</v>
      </c>
      <c r="AH18" s="13">
        <f t="shared" si="15"/>
        <v>3330</v>
      </c>
      <c r="AI18" s="7">
        <v>500</v>
      </c>
      <c r="AJ18" s="16">
        <f t="shared" si="16"/>
        <v>5000</v>
      </c>
      <c r="AK18" s="7"/>
      <c r="AL18" s="23"/>
      <c r="AM18" s="7"/>
      <c r="AN18" s="15"/>
      <c r="AO18" s="11"/>
      <c r="AP18" s="11"/>
      <c r="AQ18" s="17"/>
      <c r="AR18" s="18">
        <f t="shared" si="0"/>
        <v>44867.142857142862</v>
      </c>
      <c r="AS18" s="41">
        <f t="shared" si="18"/>
        <v>448.67142857142863</v>
      </c>
    </row>
    <row r="19" spans="1:45" ht="41.25" customHeight="1" x14ac:dyDescent="0.2">
      <c r="A19" s="23">
        <v>7</v>
      </c>
      <c r="B19" s="25" t="s">
        <v>71</v>
      </c>
      <c r="C19" s="10" t="s">
        <v>63</v>
      </c>
      <c r="D19" s="10">
        <f>U5*10</f>
        <v>14.5</v>
      </c>
      <c r="E19" s="25" t="s">
        <v>72</v>
      </c>
      <c r="F19" s="25"/>
      <c r="G19" s="10" t="s">
        <v>61</v>
      </c>
      <c r="H19" s="10">
        <v>10</v>
      </c>
      <c r="I19" s="26">
        <f t="shared" si="7"/>
        <v>1.45</v>
      </c>
      <c r="J19" s="26">
        <f t="shared" si="1"/>
        <v>10.15</v>
      </c>
      <c r="K19" s="25"/>
      <c r="L19" s="25">
        <v>1</v>
      </c>
      <c r="M19" s="23"/>
      <c r="N19" s="27">
        <v>1164</v>
      </c>
      <c r="O19" s="13">
        <f t="shared" si="8"/>
        <v>0</v>
      </c>
      <c r="P19" s="13">
        <f t="shared" si="9"/>
        <v>1687.8</v>
      </c>
      <c r="Q19" s="27"/>
      <c r="R19" s="13">
        <f t="shared" si="10"/>
        <v>0</v>
      </c>
      <c r="S19" s="27"/>
      <c r="T19" s="13">
        <f t="shared" si="11"/>
        <v>0</v>
      </c>
      <c r="U19" s="26">
        <v>20</v>
      </c>
      <c r="V19" s="13">
        <f t="shared" si="12"/>
        <v>337.56</v>
      </c>
      <c r="W19" s="23"/>
      <c r="X19" s="23">
        <f t="shared" si="2"/>
        <v>0</v>
      </c>
      <c r="Y19" s="13">
        <f t="shared" si="3"/>
        <v>0</v>
      </c>
      <c r="Z19" s="23">
        <v>3</v>
      </c>
      <c r="AA19" s="23">
        <v>12.3</v>
      </c>
      <c r="AB19" s="15">
        <f>Z19*AA19*L19</f>
        <v>36.900000000000006</v>
      </c>
      <c r="AC19" s="23"/>
      <c r="AD19" s="13">
        <f t="shared" si="13"/>
        <v>0</v>
      </c>
      <c r="AE19" s="23">
        <v>675</v>
      </c>
      <c r="AF19" s="13">
        <f t="shared" si="14"/>
        <v>6851.25</v>
      </c>
      <c r="AG19" s="23"/>
      <c r="AH19" s="13">
        <f t="shared" si="15"/>
        <v>0</v>
      </c>
      <c r="AI19" s="23">
        <v>540</v>
      </c>
      <c r="AJ19" s="16">
        <f t="shared" si="16"/>
        <v>5481</v>
      </c>
      <c r="AK19" s="23"/>
      <c r="AL19" s="23"/>
      <c r="AM19" s="23"/>
      <c r="AN19" s="15"/>
      <c r="AO19" s="28">
        <v>8.0000000000000002E-3</v>
      </c>
      <c r="AP19" s="26">
        <v>2500000</v>
      </c>
      <c r="AQ19" s="17">
        <f>AP19*AO19</f>
        <v>20000</v>
      </c>
      <c r="AR19" s="18">
        <f t="shared" si="0"/>
        <v>34394.51</v>
      </c>
      <c r="AS19" s="41">
        <f t="shared" si="18"/>
        <v>343.94510000000002</v>
      </c>
    </row>
    <row r="20" spans="1:45" ht="36" customHeight="1" x14ac:dyDescent="0.2">
      <c r="A20" s="23">
        <v>8</v>
      </c>
      <c r="B20" s="25" t="s">
        <v>73</v>
      </c>
      <c r="C20" s="10" t="s">
        <v>63</v>
      </c>
      <c r="D20" s="10">
        <f>U5*10</f>
        <v>14.5</v>
      </c>
      <c r="E20" s="25" t="s">
        <v>74</v>
      </c>
      <c r="F20" s="25"/>
      <c r="G20" s="10" t="s">
        <v>61</v>
      </c>
      <c r="H20" s="10">
        <v>60</v>
      </c>
      <c r="I20" s="26">
        <f t="shared" si="7"/>
        <v>0.24166666666666667</v>
      </c>
      <c r="J20" s="26">
        <f t="shared" si="1"/>
        <v>1.6916666666666667</v>
      </c>
      <c r="K20" s="25"/>
      <c r="L20" s="25">
        <v>1</v>
      </c>
      <c r="M20" s="23"/>
      <c r="N20" s="27">
        <v>967</v>
      </c>
      <c r="O20" s="13">
        <f t="shared" si="8"/>
        <v>0</v>
      </c>
      <c r="P20" s="13">
        <f t="shared" si="9"/>
        <v>233.69166666666666</v>
      </c>
      <c r="Q20" s="27"/>
      <c r="R20" s="13">
        <f t="shared" si="10"/>
        <v>0</v>
      </c>
      <c r="S20" s="27"/>
      <c r="T20" s="13">
        <f t="shared" si="11"/>
        <v>0</v>
      </c>
      <c r="U20" s="26"/>
      <c r="V20" s="13">
        <f t="shared" si="12"/>
        <v>0</v>
      </c>
      <c r="W20" s="23"/>
      <c r="X20" s="23">
        <f t="shared" si="2"/>
        <v>0</v>
      </c>
      <c r="Y20" s="13">
        <f t="shared" si="3"/>
        <v>0</v>
      </c>
      <c r="Z20" s="23">
        <v>10</v>
      </c>
      <c r="AA20" s="23">
        <v>12.3</v>
      </c>
      <c r="AB20" s="15">
        <f>Z20*AA20*L20</f>
        <v>123</v>
      </c>
      <c r="AC20" s="23"/>
      <c r="AD20" s="13">
        <f t="shared" si="13"/>
        <v>0</v>
      </c>
      <c r="AE20" s="23">
        <v>268</v>
      </c>
      <c r="AF20" s="13">
        <f t="shared" si="14"/>
        <v>453.36666666666667</v>
      </c>
      <c r="AG20" s="23"/>
      <c r="AH20" s="13">
        <f t="shared" si="15"/>
        <v>0</v>
      </c>
      <c r="AI20" s="23">
        <v>107</v>
      </c>
      <c r="AJ20" s="16">
        <f t="shared" si="16"/>
        <v>181.00833333333333</v>
      </c>
      <c r="AK20" s="23"/>
      <c r="AL20" s="23"/>
      <c r="AM20" s="23"/>
      <c r="AN20" s="15"/>
      <c r="AO20" s="26"/>
      <c r="AP20" s="26"/>
      <c r="AQ20" s="17"/>
      <c r="AR20" s="18">
        <f t="shared" si="0"/>
        <v>991.06666666666672</v>
      </c>
      <c r="AS20" s="41">
        <f t="shared" si="18"/>
        <v>9.9106666666666676</v>
      </c>
    </row>
    <row r="21" spans="1:45" ht="35.25" customHeight="1" x14ac:dyDescent="0.2">
      <c r="A21" s="23">
        <v>9</v>
      </c>
      <c r="B21" s="17" t="s">
        <v>75</v>
      </c>
      <c r="C21" s="19" t="s">
        <v>63</v>
      </c>
      <c r="D21" s="19">
        <f>D20</f>
        <v>14.5</v>
      </c>
      <c r="E21" s="17" t="s">
        <v>64</v>
      </c>
      <c r="F21" s="17"/>
      <c r="G21" s="19" t="s">
        <v>61</v>
      </c>
      <c r="H21" s="19"/>
      <c r="I21" s="13"/>
      <c r="J21" s="13"/>
      <c r="K21" s="17">
        <v>1</v>
      </c>
      <c r="L21" s="17"/>
      <c r="M21" s="15"/>
      <c r="N21" s="20"/>
      <c r="O21" s="13"/>
      <c r="P21" s="13"/>
      <c r="Q21" s="20"/>
      <c r="R21" s="13"/>
      <c r="S21" s="20"/>
      <c r="T21" s="13"/>
      <c r="U21" s="13"/>
      <c r="V21" s="13"/>
      <c r="W21" s="15">
        <v>8</v>
      </c>
      <c r="X21" s="15">
        <f t="shared" si="2"/>
        <v>116</v>
      </c>
      <c r="Y21" s="13">
        <f t="shared" si="3"/>
        <v>6612</v>
      </c>
      <c r="Z21" s="15"/>
      <c r="AA21" s="15"/>
      <c r="AB21" s="15"/>
      <c r="AC21" s="15"/>
      <c r="AD21" s="13"/>
      <c r="AE21" s="15"/>
      <c r="AF21" s="13"/>
      <c r="AG21" s="15"/>
      <c r="AH21" s="13"/>
      <c r="AI21" s="15"/>
      <c r="AJ21" s="16"/>
      <c r="AK21" s="15">
        <v>10</v>
      </c>
      <c r="AL21" s="15">
        <f>AK21*D21</f>
        <v>145</v>
      </c>
      <c r="AM21" s="15">
        <v>25</v>
      </c>
      <c r="AN21" s="15">
        <f>AL21*AM21</f>
        <v>3625</v>
      </c>
      <c r="AO21" s="13"/>
      <c r="AP21" s="13"/>
      <c r="AQ21" s="17"/>
      <c r="AR21" s="18">
        <f>O21+P21+R21+T21+V21+Y21+AB21+AD21+AF21+AH21+AJ21+AN21+AQ21</f>
        <v>10237</v>
      </c>
      <c r="AS21" s="41">
        <f>AR21/100</f>
        <v>102.37</v>
      </c>
    </row>
    <row r="22" spans="1:45" ht="40.5" customHeight="1" x14ac:dyDescent="0.2">
      <c r="A22" s="23">
        <v>10</v>
      </c>
      <c r="B22" s="25" t="s">
        <v>76</v>
      </c>
      <c r="C22" s="10" t="s">
        <v>63</v>
      </c>
      <c r="D22" s="10">
        <v>2</v>
      </c>
      <c r="E22" s="25" t="s">
        <v>77</v>
      </c>
      <c r="F22" s="25"/>
      <c r="G22" s="10" t="s">
        <v>61</v>
      </c>
      <c r="H22" s="10">
        <v>11</v>
      </c>
      <c r="I22" s="26">
        <f t="shared" si="7"/>
        <v>0.18181818181818182</v>
      </c>
      <c r="J22" s="26">
        <f t="shared" si="1"/>
        <v>1.2727272727272727</v>
      </c>
      <c r="K22" s="25">
        <v>1</v>
      </c>
      <c r="L22" s="25">
        <v>2</v>
      </c>
      <c r="M22" s="27">
        <v>1169</v>
      </c>
      <c r="N22" s="27">
        <v>967</v>
      </c>
      <c r="O22" s="13">
        <f t="shared" si="8"/>
        <v>212.54545454545456</v>
      </c>
      <c r="P22" s="13">
        <f t="shared" si="9"/>
        <v>175.81818181818181</v>
      </c>
      <c r="Q22" s="27"/>
      <c r="R22" s="13">
        <f t="shared" si="10"/>
        <v>0</v>
      </c>
      <c r="S22" s="27"/>
      <c r="T22" s="13">
        <f t="shared" si="11"/>
        <v>0</v>
      </c>
      <c r="U22" s="26">
        <v>10</v>
      </c>
      <c r="V22" s="13">
        <f t="shared" si="12"/>
        <v>17.581818181818178</v>
      </c>
      <c r="W22" s="23">
        <v>6.5</v>
      </c>
      <c r="X22" s="23">
        <f t="shared" si="2"/>
        <v>13</v>
      </c>
      <c r="Y22" s="13">
        <f t="shared" si="3"/>
        <v>741</v>
      </c>
      <c r="Z22" s="23"/>
      <c r="AA22" s="23"/>
      <c r="AB22" s="15"/>
      <c r="AC22" s="23">
        <v>5600</v>
      </c>
      <c r="AD22" s="13">
        <f t="shared" si="13"/>
        <v>7127.272727272727</v>
      </c>
      <c r="AE22" s="23"/>
      <c r="AF22" s="13">
        <f t="shared" si="14"/>
        <v>0</v>
      </c>
      <c r="AG22" s="23">
        <v>5133</v>
      </c>
      <c r="AH22" s="13">
        <f t="shared" si="15"/>
        <v>6532.909090909091</v>
      </c>
      <c r="AI22" s="23"/>
      <c r="AJ22" s="16">
        <f t="shared" si="16"/>
        <v>0</v>
      </c>
      <c r="AK22" s="23"/>
      <c r="AL22" s="23"/>
      <c r="AM22" s="23"/>
      <c r="AN22" s="15"/>
      <c r="AO22" s="26">
        <v>2</v>
      </c>
      <c r="AP22" s="26">
        <v>65000</v>
      </c>
      <c r="AQ22" s="17">
        <f t="shared" ref="AQ22:AQ26" si="19">AP22*AO22</f>
        <v>130000</v>
      </c>
      <c r="AR22" s="18">
        <f t="shared" si="0"/>
        <v>144807.12727272726</v>
      </c>
      <c r="AS22" s="41">
        <f t="shared" si="18"/>
        <v>1448.0712727272726</v>
      </c>
    </row>
    <row r="23" spans="1:45" ht="41.25" customHeight="1" x14ac:dyDescent="0.2">
      <c r="A23" s="23">
        <v>11</v>
      </c>
      <c r="B23" s="17" t="s">
        <v>78</v>
      </c>
      <c r="C23" s="19" t="s">
        <v>63</v>
      </c>
      <c r="D23" s="19">
        <f>D22</f>
        <v>2</v>
      </c>
      <c r="E23" s="17" t="s">
        <v>112</v>
      </c>
      <c r="F23" s="17"/>
      <c r="G23" s="19" t="s">
        <v>61</v>
      </c>
      <c r="H23" s="19"/>
      <c r="I23" s="13"/>
      <c r="J23" s="13"/>
      <c r="K23" s="17">
        <v>1</v>
      </c>
      <c r="L23" s="17"/>
      <c r="M23" s="20"/>
      <c r="N23" s="20"/>
      <c r="O23" s="13"/>
      <c r="P23" s="13"/>
      <c r="Q23" s="20"/>
      <c r="R23" s="13"/>
      <c r="S23" s="20"/>
      <c r="T23" s="13"/>
      <c r="U23" s="13"/>
      <c r="V23" s="13"/>
      <c r="W23" s="15">
        <v>3</v>
      </c>
      <c r="X23" s="15">
        <f t="shared" si="2"/>
        <v>6</v>
      </c>
      <c r="Y23" s="13">
        <f t="shared" si="3"/>
        <v>342</v>
      </c>
      <c r="Z23" s="15"/>
      <c r="AA23" s="15"/>
      <c r="AB23" s="15"/>
      <c r="AC23" s="15"/>
      <c r="AD23" s="13"/>
      <c r="AE23" s="15"/>
      <c r="AF23" s="13"/>
      <c r="AG23" s="15"/>
      <c r="AH23" s="13"/>
      <c r="AI23" s="15"/>
      <c r="AJ23" s="16"/>
      <c r="AK23" s="15">
        <v>10</v>
      </c>
      <c r="AL23" s="15">
        <f>AK23*D23</f>
        <v>20</v>
      </c>
      <c r="AM23" s="15">
        <v>9</v>
      </c>
      <c r="AN23" s="15">
        <f>AL23*AM23</f>
        <v>180</v>
      </c>
      <c r="AO23" s="13"/>
      <c r="AP23" s="13"/>
      <c r="AQ23" s="17"/>
      <c r="AR23" s="18">
        <f>O23+P23+R23+T23+V23+Y23+AB23+AD23+AF23+AH23+AJ23+AN23+AQ23</f>
        <v>522</v>
      </c>
      <c r="AS23" s="41">
        <f>AR23/100</f>
        <v>5.22</v>
      </c>
    </row>
    <row r="24" spans="1:45" ht="42.75" customHeight="1" x14ac:dyDescent="0.2">
      <c r="A24" s="23">
        <v>12</v>
      </c>
      <c r="B24" s="25" t="s">
        <v>79</v>
      </c>
      <c r="C24" s="10" t="s">
        <v>60</v>
      </c>
      <c r="D24" s="10">
        <v>100</v>
      </c>
      <c r="E24" s="25" t="s">
        <v>80</v>
      </c>
      <c r="F24" s="29" t="s">
        <v>113</v>
      </c>
      <c r="G24" s="10" t="s">
        <v>61</v>
      </c>
      <c r="H24" s="10">
        <v>85</v>
      </c>
      <c r="I24" s="26">
        <f t="shared" si="7"/>
        <v>1.1764705882352942</v>
      </c>
      <c r="J24" s="26">
        <f t="shared" si="1"/>
        <v>8.2352941176470598</v>
      </c>
      <c r="K24" s="25">
        <v>1</v>
      </c>
      <c r="L24" s="25"/>
      <c r="M24" s="27">
        <v>1473</v>
      </c>
      <c r="N24" s="23"/>
      <c r="O24" s="13">
        <f t="shared" si="8"/>
        <v>1732.9411764705883</v>
      </c>
      <c r="P24" s="13">
        <f t="shared" si="9"/>
        <v>0</v>
      </c>
      <c r="Q24" s="27">
        <v>20</v>
      </c>
      <c r="R24" s="13">
        <f t="shared" si="10"/>
        <v>346.58823529411762</v>
      </c>
      <c r="S24" s="27">
        <v>20</v>
      </c>
      <c r="T24" s="13">
        <f t="shared" si="11"/>
        <v>346.58823529411762</v>
      </c>
      <c r="U24" s="26">
        <v>20</v>
      </c>
      <c r="V24" s="13">
        <f t="shared" si="12"/>
        <v>0</v>
      </c>
      <c r="W24" s="23">
        <v>4.5</v>
      </c>
      <c r="X24" s="23">
        <f t="shared" si="2"/>
        <v>450</v>
      </c>
      <c r="Y24" s="13">
        <f t="shared" si="3"/>
        <v>25650</v>
      </c>
      <c r="Z24" s="23"/>
      <c r="AA24" s="23"/>
      <c r="AB24" s="15"/>
      <c r="AC24" s="23">
        <v>333</v>
      </c>
      <c r="AD24" s="13">
        <f t="shared" si="13"/>
        <v>2742.3529411764707</v>
      </c>
      <c r="AE24" s="23">
        <v>378</v>
      </c>
      <c r="AF24" s="13">
        <f t="shared" si="14"/>
        <v>3112.9411764705887</v>
      </c>
      <c r="AG24" s="23">
        <v>333</v>
      </c>
      <c r="AH24" s="13">
        <f t="shared" si="15"/>
        <v>2742.3529411764707</v>
      </c>
      <c r="AI24" s="23">
        <v>206</v>
      </c>
      <c r="AJ24" s="16">
        <f t="shared" si="16"/>
        <v>1696.4705882352944</v>
      </c>
      <c r="AK24" s="23"/>
      <c r="AL24" s="23"/>
      <c r="AM24" s="23"/>
      <c r="AN24" s="15"/>
      <c r="AO24" s="26"/>
      <c r="AP24" s="26"/>
      <c r="AQ24" s="17">
        <f t="shared" si="19"/>
        <v>0</v>
      </c>
      <c r="AR24" s="18">
        <f t="shared" si="0"/>
        <v>38370.23529411765</v>
      </c>
      <c r="AS24" s="41">
        <f t="shared" si="18"/>
        <v>383.70235294117651</v>
      </c>
    </row>
    <row r="25" spans="1:45" ht="47.25" customHeight="1" x14ac:dyDescent="0.2">
      <c r="A25" s="23">
        <v>13</v>
      </c>
      <c r="B25" s="17" t="s">
        <v>81</v>
      </c>
      <c r="C25" s="19" t="s">
        <v>63</v>
      </c>
      <c r="D25" s="19">
        <v>15</v>
      </c>
      <c r="E25" s="17" t="s">
        <v>64</v>
      </c>
      <c r="F25" s="17"/>
      <c r="G25" s="19" t="s">
        <v>82</v>
      </c>
      <c r="H25" s="19"/>
      <c r="I25" s="13"/>
      <c r="J25" s="13">
        <f t="shared" si="1"/>
        <v>0</v>
      </c>
      <c r="K25" s="17">
        <v>1</v>
      </c>
      <c r="L25" s="17"/>
      <c r="M25" s="20"/>
      <c r="N25" s="15"/>
      <c r="O25" s="13"/>
      <c r="P25" s="13"/>
      <c r="Q25" s="20"/>
      <c r="R25" s="13"/>
      <c r="S25" s="20"/>
      <c r="T25" s="13"/>
      <c r="U25" s="13"/>
      <c r="V25" s="13"/>
      <c r="W25" s="15">
        <v>8</v>
      </c>
      <c r="X25" s="15">
        <f t="shared" si="2"/>
        <v>120</v>
      </c>
      <c r="Y25" s="13">
        <f t="shared" si="3"/>
        <v>6840</v>
      </c>
      <c r="Z25" s="15"/>
      <c r="AA25" s="15"/>
      <c r="AB25" s="15"/>
      <c r="AC25" s="15"/>
      <c r="AD25" s="13"/>
      <c r="AE25" s="15"/>
      <c r="AF25" s="13"/>
      <c r="AG25" s="15"/>
      <c r="AH25" s="13"/>
      <c r="AI25" s="15"/>
      <c r="AJ25" s="16"/>
      <c r="AK25" s="15">
        <v>10</v>
      </c>
      <c r="AL25" s="15">
        <f>AK25*D25</f>
        <v>150</v>
      </c>
      <c r="AM25" s="15">
        <f>W7*D25/AL25</f>
        <v>25</v>
      </c>
      <c r="AN25" s="15">
        <f>AL25*AM25</f>
        <v>3750</v>
      </c>
      <c r="AO25" s="13"/>
      <c r="AP25" s="13"/>
      <c r="AQ25" s="17">
        <f t="shared" si="19"/>
        <v>0</v>
      </c>
      <c r="AR25" s="18">
        <f t="shared" si="0"/>
        <v>10590</v>
      </c>
      <c r="AS25" s="41">
        <f t="shared" si="18"/>
        <v>105.9</v>
      </c>
    </row>
    <row r="26" spans="1:45" ht="37.5" customHeight="1" x14ac:dyDescent="0.2">
      <c r="A26" s="23">
        <v>14</v>
      </c>
      <c r="B26" s="29" t="s">
        <v>97</v>
      </c>
      <c r="C26" s="10" t="s">
        <v>60</v>
      </c>
      <c r="D26" s="10">
        <v>100</v>
      </c>
      <c r="E26" s="25" t="s">
        <v>65</v>
      </c>
      <c r="F26" s="25"/>
      <c r="G26" s="10" t="s">
        <v>82</v>
      </c>
      <c r="H26" s="10">
        <v>130</v>
      </c>
      <c r="I26" s="26">
        <f t="shared" si="7"/>
        <v>0.76923076923076927</v>
      </c>
      <c r="J26" s="26">
        <f t="shared" si="1"/>
        <v>5.384615384615385</v>
      </c>
      <c r="K26" s="25">
        <v>1</v>
      </c>
      <c r="L26" s="25">
        <v>2</v>
      </c>
      <c r="M26" s="27">
        <v>1314</v>
      </c>
      <c r="N26" s="27">
        <v>1051</v>
      </c>
      <c r="O26" s="13">
        <f t="shared" si="8"/>
        <v>1010.7692307692308</v>
      </c>
      <c r="P26" s="13">
        <f t="shared" si="9"/>
        <v>808.46153846153845</v>
      </c>
      <c r="Q26" s="27"/>
      <c r="R26" s="13">
        <f t="shared" si="10"/>
        <v>0</v>
      </c>
      <c r="S26" s="27"/>
      <c r="T26" s="13">
        <f t="shared" si="11"/>
        <v>0</v>
      </c>
      <c r="U26" s="26">
        <v>20</v>
      </c>
      <c r="V26" s="13">
        <f t="shared" si="12"/>
        <v>161.69230769230771</v>
      </c>
      <c r="W26" s="23">
        <v>1</v>
      </c>
      <c r="X26" s="23">
        <f t="shared" si="2"/>
        <v>100</v>
      </c>
      <c r="Y26" s="13">
        <f t="shared" si="3"/>
        <v>5700</v>
      </c>
      <c r="Z26" s="23"/>
      <c r="AA26" s="23"/>
      <c r="AB26" s="15"/>
      <c r="AC26" s="23">
        <v>4250</v>
      </c>
      <c r="AD26" s="13">
        <f t="shared" si="13"/>
        <v>22884.615384615387</v>
      </c>
      <c r="AE26" s="23"/>
      <c r="AF26" s="13">
        <f t="shared" si="14"/>
        <v>0</v>
      </c>
      <c r="AG26" s="23">
        <v>2000</v>
      </c>
      <c r="AH26" s="13">
        <f t="shared" si="15"/>
        <v>10769.23076923077</v>
      </c>
      <c r="AI26" s="23"/>
      <c r="AJ26" s="16">
        <f t="shared" si="16"/>
        <v>0</v>
      </c>
      <c r="AK26" s="23"/>
      <c r="AL26" s="23"/>
      <c r="AM26" s="23"/>
      <c r="AN26" s="15"/>
      <c r="AO26" s="47">
        <v>0.05</v>
      </c>
      <c r="AP26" s="26">
        <v>1600000</v>
      </c>
      <c r="AQ26" s="17">
        <f t="shared" si="19"/>
        <v>80000</v>
      </c>
      <c r="AR26" s="18">
        <f t="shared" si="0"/>
        <v>121334.76923076923</v>
      </c>
      <c r="AS26" s="41">
        <f t="shared" si="18"/>
        <v>1213.3476923076923</v>
      </c>
    </row>
    <row r="27" spans="1:45" ht="37.5" customHeight="1" x14ac:dyDescent="0.2">
      <c r="A27" s="23">
        <v>15</v>
      </c>
      <c r="B27" s="30" t="s">
        <v>62</v>
      </c>
      <c r="C27" s="19" t="s">
        <v>63</v>
      </c>
      <c r="D27" s="19">
        <v>15</v>
      </c>
      <c r="E27" s="17" t="s">
        <v>64</v>
      </c>
      <c r="F27" s="17"/>
      <c r="G27" s="19" t="s">
        <v>83</v>
      </c>
      <c r="H27" s="19"/>
      <c r="I27" s="13"/>
      <c r="J27" s="13"/>
      <c r="K27" s="17">
        <v>1</v>
      </c>
      <c r="L27" s="17"/>
      <c r="M27" s="20"/>
      <c r="N27" s="15"/>
      <c r="O27" s="13"/>
      <c r="P27" s="13"/>
      <c r="Q27" s="20"/>
      <c r="R27" s="13"/>
      <c r="S27" s="20"/>
      <c r="T27" s="13"/>
      <c r="U27" s="13"/>
      <c r="V27" s="13"/>
      <c r="W27" s="15">
        <v>8</v>
      </c>
      <c r="X27" s="15">
        <f>W27*D27</f>
        <v>120</v>
      </c>
      <c r="Y27" s="13">
        <f>X27*57</f>
        <v>6840</v>
      </c>
      <c r="Z27" s="15"/>
      <c r="AA27" s="15"/>
      <c r="AB27" s="15"/>
      <c r="AC27" s="15"/>
      <c r="AD27" s="13"/>
      <c r="AE27" s="15"/>
      <c r="AF27" s="13"/>
      <c r="AG27" s="15"/>
      <c r="AH27" s="13"/>
      <c r="AI27" s="15"/>
      <c r="AJ27" s="16"/>
      <c r="AK27" s="15">
        <v>10</v>
      </c>
      <c r="AL27" s="15">
        <f>AK27*D27</f>
        <v>150</v>
      </c>
      <c r="AM27" s="15">
        <v>25</v>
      </c>
      <c r="AN27" s="15">
        <f>AL27*AM27</f>
        <v>3750</v>
      </c>
      <c r="AO27" s="31"/>
      <c r="AP27" s="13"/>
      <c r="AQ27" s="17"/>
      <c r="AR27" s="18">
        <f>O27+P27+R27+T27+V27+Y27+AB27+AD27+AF27+AH27+AJ27+AN27+AQ27</f>
        <v>10590</v>
      </c>
      <c r="AS27" s="41">
        <f>AR27/100</f>
        <v>105.9</v>
      </c>
    </row>
    <row r="28" spans="1:45" ht="39" customHeight="1" x14ac:dyDescent="0.2">
      <c r="A28" s="23">
        <v>16</v>
      </c>
      <c r="B28" s="29" t="s">
        <v>110</v>
      </c>
      <c r="C28" s="10" t="s">
        <v>60</v>
      </c>
      <c r="D28" s="10">
        <v>100</v>
      </c>
      <c r="E28" s="25" t="s">
        <v>65</v>
      </c>
      <c r="F28" s="25"/>
      <c r="G28" s="10" t="s">
        <v>83</v>
      </c>
      <c r="H28" s="10">
        <v>130</v>
      </c>
      <c r="I28" s="26">
        <f>D28/H28</f>
        <v>0.76923076923076927</v>
      </c>
      <c r="J28" s="26">
        <f>I28*7</f>
        <v>5.384615384615385</v>
      </c>
      <c r="K28" s="25">
        <v>1</v>
      </c>
      <c r="L28" s="25">
        <v>2</v>
      </c>
      <c r="M28" s="27">
        <v>1314</v>
      </c>
      <c r="N28" s="23">
        <v>1051</v>
      </c>
      <c r="O28" s="13">
        <f t="shared" ref="O28" si="20">I28*M28</f>
        <v>1010.7692307692308</v>
      </c>
      <c r="P28" s="13">
        <f t="shared" ref="P28" si="21">I28*N28</f>
        <v>808.46153846153845</v>
      </c>
      <c r="Q28" s="27"/>
      <c r="R28" s="13"/>
      <c r="S28" s="27"/>
      <c r="T28" s="13"/>
      <c r="U28" s="26">
        <v>20</v>
      </c>
      <c r="V28" s="13">
        <f>P28*U28/100</f>
        <v>161.69230769230771</v>
      </c>
      <c r="W28" s="23"/>
      <c r="X28" s="23"/>
      <c r="Y28" s="13"/>
      <c r="Z28" s="23"/>
      <c r="AA28" s="23"/>
      <c r="AB28" s="15"/>
      <c r="AC28" s="23">
        <v>4250</v>
      </c>
      <c r="AD28" s="13">
        <f>AC28*J28</f>
        <v>22884.615384615387</v>
      </c>
      <c r="AE28" s="23"/>
      <c r="AF28" s="13"/>
      <c r="AG28" s="23">
        <v>2000</v>
      </c>
      <c r="AH28" s="13">
        <f>AG28*J28</f>
        <v>10769.23076923077</v>
      </c>
      <c r="AI28" s="23"/>
      <c r="AJ28" s="16"/>
      <c r="AK28" s="23"/>
      <c r="AL28" s="23"/>
      <c r="AM28" s="23"/>
      <c r="AN28" s="15"/>
      <c r="AO28" s="28">
        <v>0.02</v>
      </c>
      <c r="AP28" s="26">
        <v>3000000</v>
      </c>
      <c r="AQ28" s="17">
        <f>(AP28*AO28)+72000</f>
        <v>132000</v>
      </c>
      <c r="AR28" s="18">
        <f>O28+P28+R28+T28+V28+Y28+AB28+AD28+AF28+AH28+AJ28+AN28+AQ28</f>
        <v>167634.76923076925</v>
      </c>
      <c r="AS28" s="41">
        <f>AR28/100</f>
        <v>1676.3476923076926</v>
      </c>
    </row>
    <row r="29" spans="1:45" ht="36" customHeight="1" x14ac:dyDescent="0.2">
      <c r="A29" s="23">
        <v>17</v>
      </c>
      <c r="B29" s="25" t="s">
        <v>84</v>
      </c>
      <c r="C29" s="10" t="s">
        <v>60</v>
      </c>
      <c r="D29" s="10">
        <v>100</v>
      </c>
      <c r="E29" s="25" t="s">
        <v>85</v>
      </c>
      <c r="F29" s="25"/>
      <c r="G29" s="10" t="s">
        <v>98</v>
      </c>
      <c r="H29" s="10">
        <v>13.2</v>
      </c>
      <c r="I29" s="26">
        <f>D29/H29</f>
        <v>7.5757575757575761</v>
      </c>
      <c r="J29" s="26">
        <f>I29*7</f>
        <v>53.030303030303031</v>
      </c>
      <c r="K29" s="25">
        <v>1</v>
      </c>
      <c r="L29" s="25"/>
      <c r="M29" s="12">
        <v>1665</v>
      </c>
      <c r="N29" s="12"/>
      <c r="O29" s="13">
        <f>I29*M29</f>
        <v>12613.636363636364</v>
      </c>
      <c r="P29" s="13">
        <f>I29*N29</f>
        <v>0</v>
      </c>
      <c r="Q29" s="12">
        <v>20</v>
      </c>
      <c r="R29" s="13">
        <f>O29*Q29/100</f>
        <v>2522.727272727273</v>
      </c>
      <c r="S29" s="12">
        <v>100</v>
      </c>
      <c r="T29" s="13">
        <f>O29*S29/100</f>
        <v>12613.636363636364</v>
      </c>
      <c r="U29" s="11"/>
      <c r="V29" s="13">
        <f>P29*U29/100</f>
        <v>0</v>
      </c>
      <c r="W29" s="7">
        <v>13</v>
      </c>
      <c r="X29" s="7">
        <f>W29*D29</f>
        <v>1300</v>
      </c>
      <c r="Y29" s="13">
        <f>X29*57</f>
        <v>74100</v>
      </c>
      <c r="Z29" s="23"/>
      <c r="AA29" s="23"/>
      <c r="AB29" s="15"/>
      <c r="AC29" s="7">
        <v>2800</v>
      </c>
      <c r="AD29" s="13">
        <f>AC29*J29</f>
        <v>148484.84848484848</v>
      </c>
      <c r="AE29" s="7"/>
      <c r="AF29" s="13">
        <f>AE29*J29</f>
        <v>0</v>
      </c>
      <c r="AG29" s="7">
        <v>2567</v>
      </c>
      <c r="AH29" s="13">
        <f>AG29*J29</f>
        <v>136128.78787878787</v>
      </c>
      <c r="AI29" s="7"/>
      <c r="AJ29" s="16">
        <f>AI29*J29</f>
        <v>0</v>
      </c>
      <c r="AK29" s="7"/>
      <c r="AL29" s="7"/>
      <c r="AM29" s="7"/>
      <c r="AN29" s="15"/>
      <c r="AO29" s="11"/>
      <c r="AP29" s="11"/>
      <c r="AQ29" s="17"/>
      <c r="AR29" s="18">
        <f>O29+P29+R29+T29+V29+Y29+AB29+AD29+AF29+AH29+AJ29+AN29+AQ29</f>
        <v>386463.63636363635</v>
      </c>
      <c r="AS29" s="41">
        <f>AR29/100</f>
        <v>3864.6363636363635</v>
      </c>
    </row>
    <row r="30" spans="1:45" ht="36" customHeight="1" x14ac:dyDescent="0.2">
      <c r="A30" s="23">
        <v>18</v>
      </c>
      <c r="B30" s="17" t="s">
        <v>87</v>
      </c>
      <c r="C30" s="19" t="s">
        <v>63</v>
      </c>
      <c r="D30" s="19">
        <f>P5</f>
        <v>150</v>
      </c>
      <c r="E30" s="17" t="s">
        <v>64</v>
      </c>
      <c r="F30" s="17"/>
      <c r="G30" s="19" t="s">
        <v>98</v>
      </c>
      <c r="H30" s="19"/>
      <c r="I30" s="13"/>
      <c r="J30" s="13">
        <f>I30*7</f>
        <v>0</v>
      </c>
      <c r="K30" s="17">
        <v>1</v>
      </c>
      <c r="L30" s="17"/>
      <c r="M30" s="20"/>
      <c r="N30" s="15"/>
      <c r="O30" s="13"/>
      <c r="P30" s="13"/>
      <c r="Q30" s="20"/>
      <c r="R30" s="13"/>
      <c r="S30" s="20"/>
      <c r="T30" s="13"/>
      <c r="U30" s="13"/>
      <c r="V30" s="13"/>
      <c r="W30" s="15">
        <v>8</v>
      </c>
      <c r="X30" s="15">
        <f>W30*D30</f>
        <v>1200</v>
      </c>
      <c r="Y30" s="13">
        <f>X30*57</f>
        <v>68400</v>
      </c>
      <c r="Z30" s="15"/>
      <c r="AA30" s="15"/>
      <c r="AB30" s="15"/>
      <c r="AC30" s="15"/>
      <c r="AD30" s="13"/>
      <c r="AE30" s="15"/>
      <c r="AF30" s="13"/>
      <c r="AG30" s="15"/>
      <c r="AH30" s="13"/>
      <c r="AI30" s="15"/>
      <c r="AJ30" s="16"/>
      <c r="AK30" s="15">
        <v>10</v>
      </c>
      <c r="AL30" s="15">
        <f>AK30*D30</f>
        <v>1500</v>
      </c>
      <c r="AM30" s="15">
        <f>W7*D30/AL30</f>
        <v>25</v>
      </c>
      <c r="AN30" s="15">
        <f>AL30*AM30</f>
        <v>37500</v>
      </c>
      <c r="AO30" s="13"/>
      <c r="AP30" s="13"/>
      <c r="AQ30" s="17"/>
      <c r="AR30" s="18">
        <f>O30+P30+R30+T30+V30+Y30+AB30+AD30+AF30+AH30+AJ30+AN30+AQ30</f>
        <v>105900</v>
      </c>
      <c r="AS30" s="41">
        <f>AR30/100</f>
        <v>1059</v>
      </c>
    </row>
    <row r="31" spans="1:45" ht="36" customHeight="1" x14ac:dyDescent="0.2">
      <c r="A31" s="23">
        <v>19</v>
      </c>
      <c r="B31" s="8" t="s">
        <v>88</v>
      </c>
      <c r="C31" s="9" t="s">
        <v>63</v>
      </c>
      <c r="D31" s="10">
        <f>P5</f>
        <v>150</v>
      </c>
      <c r="E31" s="8" t="s">
        <v>89</v>
      </c>
      <c r="F31" s="8"/>
      <c r="G31" s="10" t="s">
        <v>98</v>
      </c>
      <c r="H31" s="9">
        <v>40</v>
      </c>
      <c r="I31" s="11">
        <f>D31/H31</f>
        <v>3.75</v>
      </c>
      <c r="J31" s="11">
        <f>I31*7</f>
        <v>26.25</v>
      </c>
      <c r="K31" s="8"/>
      <c r="L31" s="8">
        <v>2</v>
      </c>
      <c r="M31" s="7"/>
      <c r="N31" s="12">
        <v>1051</v>
      </c>
      <c r="O31" s="13">
        <f>I31*M31</f>
        <v>0</v>
      </c>
      <c r="P31" s="13">
        <f>I31*N31</f>
        <v>3941.25</v>
      </c>
      <c r="Q31" s="12"/>
      <c r="R31" s="13">
        <f>O31*Q31/100</f>
        <v>0</v>
      </c>
      <c r="S31" s="12"/>
      <c r="T31" s="13">
        <f>O31*S31/100</f>
        <v>0</v>
      </c>
      <c r="U31" s="11">
        <v>40</v>
      </c>
      <c r="V31" s="13">
        <f>P31*U31/100</f>
        <v>1576.5</v>
      </c>
      <c r="W31" s="7"/>
      <c r="X31" s="7">
        <f>W31*D31</f>
        <v>0</v>
      </c>
      <c r="Y31" s="13">
        <f>X31*57</f>
        <v>0</v>
      </c>
      <c r="Z31" s="23">
        <v>35</v>
      </c>
      <c r="AA31" s="23">
        <v>12.3</v>
      </c>
      <c r="AB31" s="15">
        <f>Z31*AA31*L31</f>
        <v>861</v>
      </c>
      <c r="AC31" s="7"/>
      <c r="AD31" s="13">
        <f>AC31*J31</f>
        <v>0</v>
      </c>
      <c r="AE31" s="7">
        <v>650</v>
      </c>
      <c r="AF31" s="13">
        <f>AE31*J31</f>
        <v>17062.5</v>
      </c>
      <c r="AG31" s="7"/>
      <c r="AH31" s="13">
        <f>AG31*J31</f>
        <v>0</v>
      </c>
      <c r="AI31" s="7">
        <v>500</v>
      </c>
      <c r="AJ31" s="16">
        <f>AI31*J31</f>
        <v>13125</v>
      </c>
      <c r="AK31" s="7"/>
      <c r="AL31" s="7"/>
      <c r="AM31" s="7"/>
      <c r="AN31" s="15"/>
      <c r="AO31" s="11"/>
      <c r="AP31" s="11"/>
      <c r="AQ31" s="17"/>
      <c r="AR31" s="18">
        <f>O31+P31+R31+T31+V31+Y31+AB31+AD31+AF31+AH31+AJ31+AN31+AQ31</f>
        <v>36566.25</v>
      </c>
      <c r="AS31" s="41">
        <f>AR31/100</f>
        <v>365.66250000000002</v>
      </c>
    </row>
    <row r="32" spans="1:45" ht="42" customHeight="1" x14ac:dyDescent="0.2">
      <c r="A32" s="7">
        <v>19</v>
      </c>
      <c r="B32" s="32" t="s">
        <v>90</v>
      </c>
      <c r="C32" s="33"/>
      <c r="D32" s="33"/>
      <c r="E32" s="33"/>
      <c r="F32" s="33"/>
      <c r="G32" s="33"/>
      <c r="H32" s="33"/>
      <c r="I32" s="34"/>
      <c r="J32" s="34"/>
      <c r="K32" s="33"/>
      <c r="L32" s="33"/>
      <c r="M32" s="33"/>
      <c r="N32" s="33"/>
      <c r="O32" s="35">
        <f>SUM(O13:O31)</f>
        <v>41733.426485279429</v>
      </c>
      <c r="P32" s="35">
        <f>SUM(P13:P31)</f>
        <v>8463.944463869464</v>
      </c>
      <c r="Q32" s="34"/>
      <c r="R32" s="35">
        <f>SUM(R13:R31)</f>
        <v>6199.315508021391</v>
      </c>
      <c r="S32" s="34"/>
      <c r="T32" s="35">
        <f>SUM(T13:T31)</f>
        <v>15457.724598930481</v>
      </c>
      <c r="U32" s="34"/>
      <c r="V32" s="35">
        <f>SUM(V13:V31)</f>
        <v>2416.7187412587414</v>
      </c>
      <c r="W32" s="34"/>
      <c r="X32" s="34"/>
      <c r="Y32" s="35">
        <f>SUM(Y13:Y31)</f>
        <v>435195</v>
      </c>
      <c r="Z32" s="34"/>
      <c r="AA32" s="34"/>
      <c r="AB32" s="35">
        <f>SUM(AB13:AB31)</f>
        <v>1020.9</v>
      </c>
      <c r="AC32" s="34"/>
      <c r="AD32" s="35">
        <f>SUM(AD13:AD31)</f>
        <v>262903.76148361445</v>
      </c>
      <c r="AE32" s="34"/>
      <c r="AF32" s="35">
        <f>SUM(AF13:AF31)</f>
        <v>51859.02843137255</v>
      </c>
      <c r="AG32" s="34"/>
      <c r="AH32" s="35">
        <f>SUM(AH13:AH31)</f>
        <v>213607.18339503632</v>
      </c>
      <c r="AI32" s="34"/>
      <c r="AJ32" s="35">
        <f>SUM(AJ13:AJ31)</f>
        <v>38212.15539215687</v>
      </c>
      <c r="AK32" s="34"/>
      <c r="AL32" s="34"/>
      <c r="AM32" s="34"/>
      <c r="AN32" s="35">
        <f>SUM(AN13:AN31)</f>
        <v>52555</v>
      </c>
      <c r="AO32" s="34"/>
      <c r="AP32" s="34"/>
      <c r="AQ32" s="35">
        <f>SUM(AQ13:AQ31)</f>
        <v>762000</v>
      </c>
      <c r="AR32" s="18">
        <f>SUM(AR13:AR31)</f>
        <v>1891624.1584995398</v>
      </c>
      <c r="AS32" s="42">
        <f>SUM(AS13:AS31)</f>
        <v>18916.241584995394</v>
      </c>
    </row>
    <row r="33" spans="1:45" ht="36.75" customHeight="1" x14ac:dyDescent="0.2">
      <c r="A33" s="7">
        <v>20</v>
      </c>
    </row>
    <row r="34" spans="1:45" ht="40.5" customHeight="1" x14ac:dyDescent="0.2">
      <c r="A34" s="7"/>
    </row>
    <row r="35" spans="1:45" x14ac:dyDescent="0.2">
      <c r="A35" s="36"/>
      <c r="B35" s="37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8"/>
      <c r="AR35" s="38"/>
      <c r="AS35" s="38"/>
    </row>
    <row r="36" spans="1:45" x14ac:dyDescent="0.2">
      <c r="A36" s="39"/>
      <c r="B36" s="40"/>
      <c r="C36" s="39"/>
      <c r="D36" s="39"/>
      <c r="E36" s="39"/>
      <c r="F36" s="39"/>
      <c r="G36" s="39"/>
      <c r="H36" s="39"/>
      <c r="I36" s="39"/>
      <c r="J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5" x14ac:dyDescent="0.2">
      <c r="A37" s="39"/>
      <c r="B37" s="40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</sheetData>
  <mergeCells count="45">
    <mergeCell ref="AC4:AG4"/>
    <mergeCell ref="AC5:AD5"/>
    <mergeCell ref="AC6:AG6"/>
    <mergeCell ref="AJ6:AN6"/>
    <mergeCell ref="AP6:AS6"/>
    <mergeCell ref="AJ5:AM5"/>
    <mergeCell ref="AJ7:AK7"/>
    <mergeCell ref="AP7:AQ7"/>
    <mergeCell ref="AK9:AN10"/>
    <mergeCell ref="AO9:AQ10"/>
    <mergeCell ref="AP5:AS5"/>
    <mergeCell ref="AR9:AS10"/>
    <mergeCell ref="S10:T10"/>
    <mergeCell ref="U10:V10"/>
    <mergeCell ref="AC10:AD10"/>
    <mergeCell ref="AE10:AF10"/>
    <mergeCell ref="AG10:AH10"/>
    <mergeCell ref="AI10:AJ10"/>
    <mergeCell ref="AG9:AJ9"/>
    <mergeCell ref="O9:P10"/>
    <mergeCell ref="E7:F7"/>
    <mergeCell ref="R7:V7"/>
    <mergeCell ref="AC8:AD8"/>
    <mergeCell ref="G9:G11"/>
    <mergeCell ref="H9:H11"/>
    <mergeCell ref="I9:I11"/>
    <mergeCell ref="J9:J11"/>
    <mergeCell ref="K9:L10"/>
    <mergeCell ref="M9:N10"/>
    <mergeCell ref="Q9:R10"/>
    <mergeCell ref="S9:V9"/>
    <mergeCell ref="W9:Y10"/>
    <mergeCell ref="Z9:AB10"/>
    <mergeCell ref="AC9:AF9"/>
    <mergeCell ref="AC7:AH7"/>
    <mergeCell ref="A9:A11"/>
    <mergeCell ref="B9:B11"/>
    <mergeCell ref="C9:C11"/>
    <mergeCell ref="D9:D11"/>
    <mergeCell ref="E9:F10"/>
    <mergeCell ref="E6:F6"/>
    <mergeCell ref="I3:P3"/>
    <mergeCell ref="A5:D5"/>
    <mergeCell ref="E5:H5"/>
    <mergeCell ref="M5:O5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Яровой ячмень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2025-01-04T10:27:18Z</dcterms:created>
  <dcterms:modified xsi:type="dcterms:W3CDTF">2025-01-12T16:55:33Z</dcterms:modified>
</cp:coreProperties>
</file>