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-120" yWindow="-120" windowWidth="20730" windowHeight="11760"/>
  </bookViews>
  <sheets>
    <sheet name="пар 4" sheetId="5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B25" i="5" l="1"/>
  <c r="X24" i="5"/>
  <c r="Y24" i="5" s="1"/>
  <c r="J24" i="5"/>
  <c r="AJ24" i="5" s="1"/>
  <c r="I24" i="5"/>
  <c r="P24" i="5" s="1"/>
  <c r="V24" i="5" s="1"/>
  <c r="X23" i="5"/>
  <c r="Y23" i="5" s="1"/>
  <c r="I23" i="5"/>
  <c r="P23" i="5" s="1"/>
  <c r="V23" i="5" s="1"/>
  <c r="X22" i="5"/>
  <c r="Y22" i="5" s="1"/>
  <c r="I22" i="5"/>
  <c r="P22" i="5" s="1"/>
  <c r="V22" i="5" s="1"/>
  <c r="X21" i="5"/>
  <c r="Y21" i="5" s="1"/>
  <c r="I21" i="5"/>
  <c r="P21" i="5" s="1"/>
  <c r="V21" i="5" s="1"/>
  <c r="X20" i="5"/>
  <c r="Y20" i="5" s="1"/>
  <c r="I20" i="5"/>
  <c r="P20" i="5" s="1"/>
  <c r="V20" i="5" s="1"/>
  <c r="X19" i="5"/>
  <c r="Y19" i="5" s="1"/>
  <c r="I19" i="5"/>
  <c r="P19" i="5" s="1"/>
  <c r="V19" i="5" s="1"/>
  <c r="X18" i="5"/>
  <c r="Y18" i="5" s="1"/>
  <c r="I18" i="5"/>
  <c r="J18" i="5" s="1"/>
  <c r="X17" i="5"/>
  <c r="Y17" i="5" s="1"/>
  <c r="P17" i="5"/>
  <c r="V17" i="5" s="1"/>
  <c r="J17" i="5"/>
  <c r="AJ17" i="5" s="1"/>
  <c r="I17" i="5"/>
  <c r="O17" i="5" s="1"/>
  <c r="T17" i="5" s="1"/>
  <c r="X16" i="5"/>
  <c r="Y16" i="5" s="1"/>
  <c r="I16" i="5"/>
  <c r="P16" i="5" s="1"/>
  <c r="V16" i="5" s="1"/>
  <c r="X15" i="5"/>
  <c r="Y15" i="5" s="1"/>
  <c r="I15" i="5"/>
  <c r="P15" i="5" s="1"/>
  <c r="V15" i="5" s="1"/>
  <c r="AQ14" i="5"/>
  <c r="X14" i="5"/>
  <c r="Y14" i="5" s="1"/>
  <c r="I14" i="5"/>
  <c r="P14" i="5" s="1"/>
  <c r="V14" i="5" s="1"/>
  <c r="X13" i="5"/>
  <c r="Y13" i="5" s="1"/>
  <c r="P13" i="5"/>
  <c r="J13" i="5"/>
  <c r="AJ13" i="5" s="1"/>
  <c r="I13" i="5"/>
  <c r="O13" i="5" s="1"/>
  <c r="O21" i="5" l="1"/>
  <c r="T21" i="5" s="1"/>
  <c r="AF24" i="5"/>
  <c r="J21" i="5"/>
  <c r="AJ21" i="5" s="1"/>
  <c r="O24" i="5"/>
  <c r="R24" i="5" s="1"/>
  <c r="AD24" i="5"/>
  <c r="T24" i="5"/>
  <c r="AD18" i="5"/>
  <c r="AF18" i="5"/>
  <c r="AH18" i="5"/>
  <c r="AJ18" i="5"/>
  <c r="Y25" i="5"/>
  <c r="AQ25" i="5"/>
  <c r="R21" i="5"/>
  <c r="V13" i="5"/>
  <c r="O18" i="5"/>
  <c r="P18" i="5"/>
  <c r="V18" i="5" s="1"/>
  <c r="J19" i="5"/>
  <c r="J23" i="5"/>
  <c r="AD13" i="5"/>
  <c r="O15" i="5"/>
  <c r="O19" i="5"/>
  <c r="O23" i="5"/>
  <c r="AH24" i="5"/>
  <c r="AR24" i="5" s="1"/>
  <c r="AS24" i="5" s="1"/>
  <c r="J14" i="5"/>
  <c r="O14" i="5"/>
  <c r="J15" i="5"/>
  <c r="AF13" i="5"/>
  <c r="AD17" i="5"/>
  <c r="AD21" i="5"/>
  <c r="R13" i="5"/>
  <c r="T13" i="5"/>
  <c r="AR13" i="5" s="1"/>
  <c r="AH13" i="5"/>
  <c r="J16" i="5"/>
  <c r="AF17" i="5"/>
  <c r="J20" i="5"/>
  <c r="AF21" i="5"/>
  <c r="J22" i="5"/>
  <c r="O16" i="5"/>
  <c r="AH17" i="5"/>
  <c r="O20" i="5"/>
  <c r="AH21" i="5"/>
  <c r="R17" i="5"/>
  <c r="O22" i="5"/>
  <c r="AR21" i="5" l="1"/>
  <c r="AS21" i="5" s="1"/>
  <c r="T19" i="5"/>
  <c r="R19" i="5"/>
  <c r="AJ19" i="5"/>
  <c r="AH19" i="5"/>
  <c r="AF19" i="5"/>
  <c r="AD19" i="5"/>
  <c r="AJ16" i="5"/>
  <c r="AH16" i="5"/>
  <c r="AD16" i="5"/>
  <c r="AF16" i="5"/>
  <c r="T20" i="5"/>
  <c r="R20" i="5"/>
  <c r="T14" i="5"/>
  <c r="R14" i="5"/>
  <c r="AD22" i="5"/>
  <c r="AH22" i="5"/>
  <c r="AF22" i="5"/>
  <c r="AJ22" i="5"/>
  <c r="T18" i="5"/>
  <c r="R18" i="5"/>
  <c r="AD20" i="5"/>
  <c r="AF20" i="5"/>
  <c r="AJ20" i="5"/>
  <c r="AH20" i="5"/>
  <c r="AJ15" i="5"/>
  <c r="AH15" i="5"/>
  <c r="AF15" i="5"/>
  <c r="AD15" i="5"/>
  <c r="T23" i="5"/>
  <c r="R23" i="5"/>
  <c r="AF23" i="5"/>
  <c r="AD23" i="5"/>
  <c r="AJ23" i="5"/>
  <c r="AH23" i="5"/>
  <c r="T16" i="5"/>
  <c r="R16" i="5"/>
  <c r="T15" i="5"/>
  <c r="R15" i="5"/>
  <c r="T22" i="5"/>
  <c r="R22" i="5"/>
  <c r="AF14" i="5"/>
  <c r="AH14" i="5"/>
  <c r="AD14" i="5"/>
  <c r="AJ14" i="5"/>
  <c r="AN25" i="5"/>
  <c r="AR17" i="5"/>
  <c r="AS17" i="5" s="1"/>
  <c r="AS13" i="5"/>
  <c r="AR16" i="5" l="1"/>
  <c r="AS16" i="5" s="1"/>
  <c r="AR19" i="5"/>
  <c r="AS19" i="5" s="1"/>
  <c r="AR23" i="5"/>
  <c r="AS23" i="5" s="1"/>
  <c r="AR22" i="5"/>
  <c r="AS22" i="5" s="1"/>
  <c r="AR18" i="5"/>
  <c r="AS18" i="5" s="1"/>
  <c r="AR15" i="5"/>
  <c r="AS15" i="5" s="1"/>
  <c r="AR14" i="5"/>
  <c r="AR20" i="5"/>
  <c r="AS20" i="5" s="1"/>
  <c r="AS14" i="5"/>
  <c r="AF25" i="5"/>
  <c r="T25" i="5"/>
  <c r="R25" i="5"/>
  <c r="AJ25" i="5"/>
  <c r="O25" i="5"/>
  <c r="V25" i="5"/>
  <c r="P25" i="5"/>
  <c r="AD25" i="5"/>
  <c r="AH25" i="5"/>
  <c r="AR25" i="5" l="1"/>
  <c r="AS25" i="5" s="1"/>
</calcChain>
</file>

<file path=xl/sharedStrings.xml><?xml version="1.0" encoding="utf-8"?>
<sst xmlns="http://schemas.openxmlformats.org/spreadsheetml/2006/main" count="132" uniqueCount="86">
  <si>
    <t>№ п/п</t>
  </si>
  <si>
    <t>Наименование работ и средства механизации</t>
  </si>
  <si>
    <t>Обьемы работ в физическом выражении</t>
  </si>
  <si>
    <t>Количество нормосмен в работе</t>
  </si>
  <si>
    <t>Единица измерения</t>
  </si>
  <si>
    <t xml:space="preserve">Обслуживающий персонал для выполнения нормы </t>
  </si>
  <si>
    <t xml:space="preserve">Механизаторов </t>
  </si>
  <si>
    <t>Механизаторов</t>
  </si>
  <si>
    <t>Разнорабочих</t>
  </si>
  <si>
    <t xml:space="preserve">Тарифный фонд зарплаты на весь обьем работы, всего(руб.коп.) </t>
  </si>
  <si>
    <t>Надбавка за класность</t>
  </si>
  <si>
    <t>% к тарифу</t>
  </si>
  <si>
    <t>Дополнительная и повышенная оплата</t>
  </si>
  <si>
    <t>%  к тарифу</t>
  </si>
  <si>
    <t>%  к оплате</t>
  </si>
  <si>
    <t>Тракторы</t>
  </si>
  <si>
    <t>Сельхоз машины</t>
  </si>
  <si>
    <t>Всего</t>
  </si>
  <si>
    <t>Автотранспорт</t>
  </si>
  <si>
    <t>Растояние перевозки км</t>
  </si>
  <si>
    <t>Всего т-км</t>
  </si>
  <si>
    <t>Прямые затраты</t>
  </si>
  <si>
    <t>Норма выроботки за смену</t>
  </si>
  <si>
    <t>на 1 час работы</t>
  </si>
  <si>
    <t>га</t>
  </si>
  <si>
    <t>Итого</t>
  </si>
  <si>
    <t>мощность эл. двигателя (кВт час)</t>
  </si>
  <si>
    <t>Стоимость всего, руб.</t>
  </si>
  <si>
    <t>Стоимость 1 кВт часа, руб.</t>
  </si>
  <si>
    <t>количество, т</t>
  </si>
  <si>
    <t>стоимость, руб</t>
  </si>
  <si>
    <t>К-744</t>
  </si>
  <si>
    <t>Стоимость, руб.</t>
  </si>
  <si>
    <t>IV</t>
  </si>
  <si>
    <t>ЛДГ-20</t>
  </si>
  <si>
    <t>Площадь, га:</t>
  </si>
  <si>
    <t>Состав агрегата</t>
  </si>
  <si>
    <t>Дизельное топливо</t>
  </si>
  <si>
    <t>Электроэнергия</t>
  </si>
  <si>
    <t>цена, руб./т</t>
  </si>
  <si>
    <t>VII</t>
  </si>
  <si>
    <t>ПНУ-8-40</t>
  </si>
  <si>
    <t>СБГ 22</t>
  </si>
  <si>
    <t>Tiler master 16</t>
  </si>
  <si>
    <t>Календарные сроки работ</t>
  </si>
  <si>
    <t>Затраты труда за норму, ч</t>
  </si>
  <si>
    <t>Тарифная ставка за норму, руб</t>
  </si>
  <si>
    <t>на единицу работы, л</t>
  </si>
  <si>
    <t>Всего,  л</t>
  </si>
  <si>
    <t>Текущий ремонт, руб.</t>
  </si>
  <si>
    <t>Амортизация, руб</t>
  </si>
  <si>
    <t>Удобрения и средства хим. защиты</t>
  </si>
  <si>
    <t>Всего, руб.</t>
  </si>
  <si>
    <t>на 1 га,руб.</t>
  </si>
  <si>
    <t xml:space="preserve">Средства хим.защиты: </t>
  </si>
  <si>
    <t>Сумма, руб.</t>
  </si>
  <si>
    <t>Стоимость 1 т-км, руб.</t>
  </si>
  <si>
    <t>Стоемость,руб.</t>
  </si>
  <si>
    <t>Цена, руб/л</t>
  </si>
  <si>
    <t>трактор/автомобиль</t>
  </si>
  <si>
    <t>прицепное/навесное вспомогательное оборудование</t>
  </si>
  <si>
    <t>Лущение стерни 6-8см</t>
  </si>
  <si>
    <t>Вспашка зяби 20-22см</t>
  </si>
  <si>
    <t>VIII-Х</t>
  </si>
  <si>
    <t>Весеннее боронование (при физич.спелости почвы)</t>
  </si>
  <si>
    <t>III-IV</t>
  </si>
  <si>
    <t>1-я культивация 10-12см</t>
  </si>
  <si>
    <t>2-я  культивация 8-10см</t>
  </si>
  <si>
    <t>V-VI</t>
  </si>
  <si>
    <t>VI-VII</t>
  </si>
  <si>
    <t>1-е боронование (при выпадении осадков)</t>
  </si>
  <si>
    <t>VII-VIII</t>
  </si>
  <si>
    <t>2-е боронование (при выпадении осадков)</t>
  </si>
  <si>
    <t>VIII-IX</t>
  </si>
  <si>
    <t>Предпосевная культивация (на грубину заделки семян)</t>
  </si>
  <si>
    <t>ТУМАН 2</t>
  </si>
  <si>
    <t>Обработка гербицидом (при наличии корнеотпрысковых сорняков) глифосат</t>
  </si>
  <si>
    <t>(д.в. калиевая соль глифосата к-ты)</t>
  </si>
  <si>
    <t>Сухостепная зона каштановых почв (Левобережье)</t>
  </si>
  <si>
    <t>VI-VIII</t>
  </si>
  <si>
    <t>ТЕХНОЛОГИЧЕСКАЯ КАРТА</t>
  </si>
  <si>
    <t>Черный пар</t>
  </si>
  <si>
    <t>Гербицид Торнадо540 или аналог, л/га</t>
  </si>
  <si>
    <t>3-я культивация 5-6 см</t>
  </si>
  <si>
    <t>4-я культивация 5-6 см</t>
  </si>
  <si>
    <t>5-я культивация 5-6 см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</si>
</sst>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0"/>
      <name val="Arial Cyr"/>
      <charset val="204"/>
    </font>
    <font>
      <b/>
      <sz val="10"/>
      <name val="Arial Cyr"/>
      <charset val="204"/>
    </font>
    <font>
      <sz val="8"/>
      <name val="Arial Cyr"/>
      <charset val="204"/>
    </font>
    <font>
      <b/>
      <sz val="8"/>
      <name val="Arial Cyr"/>
      <charset val="204"/>
    </font>
    <font>
      <b/>
      <sz val="14"/>
      <name val="Arial Cyr"/>
      <charset val="204"/>
    </font>
    <font>
      <i/>
      <sz val="12"/>
      <name val="Arial Cyr"/>
      <charset val="204"/>
    </font>
    <font>
      <i/>
      <sz val="8"/>
      <name val="Arial Cyr"/>
      <charset val="204"/>
    </font>
    <font>
      <i/>
      <sz val="8"/>
      <color theme="1"/>
      <name val="Arial Cyr"/>
      <charset val="204"/>
    </font>
    <font>
      <sz val="8"/>
      <color theme="1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0" xfId="0" applyAlignment="1">
      <alignment horizontal="center"/>
    </xf>
    <xf numFmtId="0" fontId="2" fillId="0" borderId="2" xfId="0" applyFont="1" applyFill="1" applyBorder="1" applyAlignment="1">
      <alignment horizontal="center" textRotation="90" wrapText="1"/>
    </xf>
    <xf numFmtId="0" fontId="2" fillId="0" borderId="3" xfId="0" applyFont="1" applyFill="1" applyBorder="1" applyAlignment="1">
      <alignment horizontal="center" textRotation="90" wrapText="1"/>
    </xf>
    <xf numFmtId="0" fontId="2" fillId="0" borderId="1" xfId="0" applyFont="1" applyFill="1" applyBorder="1" applyAlignment="1">
      <alignment horizontal="center" textRotation="90" wrapText="1"/>
    </xf>
    <xf numFmtId="0" fontId="2" fillId="0" borderId="1" xfId="0" applyFont="1" applyBorder="1" applyAlignment="1">
      <alignment horizontal="center" textRotation="90" wrapText="1"/>
    </xf>
    <xf numFmtId="0" fontId="2" fillId="0" borderId="1" xfId="0" applyFont="1" applyBorder="1" applyAlignment="1">
      <alignment textRotation="90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164" fontId="2" fillId="0" borderId="1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10" fontId="2" fillId="0" borderId="1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/>
    <xf numFmtId="0" fontId="1" fillId="0" borderId="0" xfId="0" applyFont="1" applyAlignment="1">
      <alignment horizontal="center"/>
    </xf>
    <xf numFmtId="164" fontId="3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164" fontId="3" fillId="4" borderId="1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right" vertical="center"/>
    </xf>
    <xf numFmtId="0" fontId="2" fillId="3" borderId="1" xfId="0" applyFont="1" applyFill="1" applyBorder="1" applyAlignment="1">
      <alignment vertical="center"/>
    </xf>
    <xf numFmtId="0" fontId="2" fillId="4" borderId="1" xfId="0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9" fontId="0" fillId="0" borderId="0" xfId="0" applyNumberFormat="1"/>
    <xf numFmtId="20" fontId="0" fillId="0" borderId="0" xfId="0" applyNumberFormat="1"/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2" fillId="0" borderId="13" xfId="0" applyFont="1" applyFill="1" applyBorder="1" applyAlignment="1">
      <alignment horizontal="center" textRotation="90" wrapText="1"/>
    </xf>
    <xf numFmtId="0" fontId="2" fillId="0" borderId="2" xfId="0" applyFont="1" applyFill="1" applyBorder="1" applyAlignment="1">
      <alignment horizontal="center" textRotation="90" wrapText="1"/>
    </xf>
    <xf numFmtId="0" fontId="2" fillId="0" borderId="3" xfId="0" applyFont="1" applyFill="1" applyBorder="1" applyAlignment="1">
      <alignment horizontal="center" textRotation="90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7" xfId="0" applyFont="1" applyBorder="1" applyAlignment="1">
      <alignment horizontal="center" vertical="center" textRotation="45" wrapText="1"/>
    </xf>
    <xf numFmtId="0" fontId="2" fillId="0" borderId="10" xfId="0" applyFont="1" applyBorder="1" applyAlignment="1">
      <alignment horizontal="center" vertical="center" textRotation="45" wrapText="1"/>
    </xf>
    <xf numFmtId="0" fontId="2" fillId="0" borderId="9" xfId="0" applyFont="1" applyBorder="1" applyAlignment="1">
      <alignment horizontal="center" vertical="center" textRotation="45" wrapText="1"/>
    </xf>
    <xf numFmtId="0" fontId="2" fillId="0" borderId="11" xfId="0" applyFont="1" applyBorder="1" applyAlignment="1">
      <alignment horizontal="center" vertical="center" textRotation="45" wrapText="1"/>
    </xf>
    <xf numFmtId="0" fontId="2" fillId="0" borderId="1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textRotation="90" wrapText="1"/>
    </xf>
    <xf numFmtId="0" fontId="2" fillId="0" borderId="2" xfId="0" applyFont="1" applyBorder="1" applyAlignment="1">
      <alignment horizontal="center" textRotation="90" wrapText="1"/>
    </xf>
    <xf numFmtId="0" fontId="2" fillId="0" borderId="3" xfId="0" applyFont="1" applyBorder="1" applyAlignment="1">
      <alignment horizontal="center" textRotation="90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textRotation="45" wrapText="1"/>
    </xf>
    <xf numFmtId="0" fontId="2" fillId="0" borderId="10" xfId="0" applyFont="1" applyFill="1" applyBorder="1" applyAlignment="1">
      <alignment horizontal="center" vertical="center" textRotation="45" wrapText="1"/>
    </xf>
    <xf numFmtId="0" fontId="2" fillId="0" borderId="9" xfId="0" applyFont="1" applyFill="1" applyBorder="1" applyAlignment="1">
      <alignment horizontal="center" vertical="center" textRotation="45" wrapText="1"/>
    </xf>
    <xf numFmtId="0" fontId="2" fillId="0" borderId="11" xfId="0" applyFont="1" applyFill="1" applyBorder="1" applyAlignment="1">
      <alignment horizontal="center" vertical="center" textRotation="45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49" fontId="0" fillId="0" borderId="0" xfId="0" applyNumberForma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25"/>
  <sheetViews>
    <sheetView tabSelected="1" topLeftCell="A7" workbookViewId="0">
      <selection activeCell="B19" sqref="B19:B21"/>
    </sheetView>
  </sheetViews>
  <sheetFormatPr defaultRowHeight="12.75" x14ac:dyDescent="0.2"/>
  <cols>
    <col min="1" max="1" width="4.140625" customWidth="1"/>
    <col min="2" max="2" width="42.28515625" customWidth="1"/>
    <col min="3" max="3" width="4.7109375" customWidth="1"/>
    <col min="4" max="4" width="7" customWidth="1"/>
    <col min="5" max="5" width="13.28515625" customWidth="1"/>
    <col min="6" max="6" width="11.42578125" customWidth="1"/>
    <col min="7" max="7" width="5.5703125" customWidth="1"/>
    <col min="8" max="11" width="6.28515625" customWidth="1"/>
    <col min="12" max="12" width="6" customWidth="1"/>
    <col min="13" max="13" width="5.5703125" customWidth="1"/>
    <col min="14" max="14" width="5.7109375" customWidth="1"/>
    <col min="15" max="15" width="7" customWidth="1"/>
    <col min="16" max="16" width="6.42578125" customWidth="1"/>
    <col min="17" max="17" width="4.7109375" customWidth="1"/>
    <col min="18" max="18" width="6" customWidth="1"/>
    <col min="19" max="19" width="4.5703125" customWidth="1"/>
    <col min="20" max="20" width="6.5703125" customWidth="1"/>
    <col min="21" max="21" width="5.140625" customWidth="1"/>
    <col min="22" max="22" width="5.5703125" customWidth="1"/>
    <col min="23" max="23" width="5.28515625" customWidth="1"/>
    <col min="24" max="24" width="5.42578125" customWidth="1"/>
    <col min="25" max="25" width="8.28515625" customWidth="1"/>
    <col min="26" max="26" width="6" customWidth="1"/>
    <col min="27" max="27" width="6.140625" customWidth="1"/>
    <col min="28" max="28" width="5.7109375" customWidth="1"/>
    <col min="29" max="29" width="5.28515625" customWidth="1"/>
    <col min="30" max="30" width="8.28515625" customWidth="1"/>
    <col min="31" max="31" width="5.28515625" customWidth="1"/>
    <col min="32" max="32" width="7.42578125" customWidth="1"/>
    <col min="33" max="33" width="6" customWidth="1"/>
    <col min="34" max="34" width="8" customWidth="1"/>
    <col min="35" max="35" width="5.28515625" customWidth="1"/>
    <col min="36" max="36" width="8.5703125" customWidth="1"/>
    <col min="37" max="37" width="5.5703125" customWidth="1"/>
    <col min="38" max="38" width="4.7109375" customWidth="1"/>
    <col min="39" max="39" width="7.5703125" customWidth="1"/>
    <col min="40" max="40" width="7.140625" customWidth="1"/>
    <col min="41" max="41" width="6.5703125" customWidth="1"/>
    <col min="42" max="42" width="8.7109375" customWidth="1"/>
    <col min="43" max="43" width="8.5703125" customWidth="1"/>
  </cols>
  <sheetData>
    <row r="1" spans="1:45" x14ac:dyDescent="0.2">
      <c r="AN1" s="35"/>
    </row>
    <row r="2" spans="1:45" x14ac:dyDescent="0.2">
      <c r="AJ2" s="17"/>
      <c r="AK2" s="17"/>
      <c r="AN2" s="36"/>
    </row>
    <row r="3" spans="1:45" ht="18" x14ac:dyDescent="0.25">
      <c r="I3" s="47" t="s">
        <v>80</v>
      </c>
      <c r="J3" s="47"/>
      <c r="K3" s="47"/>
      <c r="L3" s="47"/>
      <c r="M3" s="47"/>
      <c r="N3" s="47"/>
      <c r="O3" s="47"/>
      <c r="P3" s="47"/>
    </row>
    <row r="4" spans="1:45" ht="42.6" customHeight="1" x14ac:dyDescent="0.2">
      <c r="AC4" s="37" t="s">
        <v>82</v>
      </c>
      <c r="AD4" s="37"/>
      <c r="AE4" s="37"/>
      <c r="AF4" s="37"/>
      <c r="AG4" s="37"/>
      <c r="AH4">
        <v>2</v>
      </c>
    </row>
    <row r="5" spans="1:45" ht="43.9" customHeight="1" x14ac:dyDescent="0.2">
      <c r="A5" s="48" t="s">
        <v>78</v>
      </c>
      <c r="B5" s="48"/>
      <c r="C5" s="48"/>
      <c r="D5" s="48"/>
      <c r="E5" s="46" t="s">
        <v>81</v>
      </c>
      <c r="F5" s="46"/>
      <c r="G5" s="46"/>
      <c r="H5" s="46"/>
      <c r="I5" s="17"/>
      <c r="J5" s="17"/>
      <c r="K5" s="1"/>
      <c r="L5" s="18"/>
      <c r="M5" s="38"/>
      <c r="N5" s="38"/>
      <c r="O5" s="38"/>
      <c r="P5" s="18"/>
      <c r="R5" s="38"/>
      <c r="S5" s="38"/>
      <c r="T5" s="38"/>
      <c r="Y5" s="38" t="s">
        <v>54</v>
      </c>
      <c r="Z5" s="38"/>
      <c r="AA5" s="38"/>
      <c r="AC5" s="38" t="s">
        <v>77</v>
      </c>
      <c r="AD5" s="38"/>
      <c r="AE5" s="38"/>
      <c r="AF5" s="38"/>
      <c r="AG5" s="38"/>
      <c r="AJ5" s="74"/>
      <c r="AK5" s="74"/>
      <c r="AL5" s="74"/>
      <c r="AM5" s="74"/>
      <c r="AP5" s="37"/>
      <c r="AQ5" s="37"/>
      <c r="AR5" s="37"/>
      <c r="AS5" s="37"/>
    </row>
    <row r="6" spans="1:45" ht="35.450000000000003" customHeight="1" x14ac:dyDescent="0.2">
      <c r="E6" s="46" t="s">
        <v>35</v>
      </c>
      <c r="F6" s="46"/>
      <c r="G6" s="18">
        <v>100</v>
      </c>
      <c r="AC6" s="38" t="s">
        <v>58</v>
      </c>
      <c r="AD6" s="38"/>
      <c r="AG6">
        <v>2000</v>
      </c>
      <c r="AJ6" s="38"/>
      <c r="AK6" s="38"/>
      <c r="AL6" s="38"/>
      <c r="AM6" s="38"/>
      <c r="AN6" s="38"/>
      <c r="AP6" s="37"/>
      <c r="AQ6" s="37"/>
      <c r="AR6" s="37"/>
      <c r="AS6" s="37"/>
    </row>
    <row r="7" spans="1:45" x14ac:dyDescent="0.2">
      <c r="E7" s="46"/>
      <c r="F7" s="46"/>
      <c r="I7" s="17"/>
      <c r="J7" s="17"/>
      <c r="K7" s="17"/>
      <c r="L7" s="17"/>
      <c r="M7" s="17"/>
      <c r="R7" s="38"/>
      <c r="S7" s="38"/>
      <c r="T7" s="38"/>
      <c r="U7" s="38"/>
      <c r="V7" s="38"/>
      <c r="Y7" s="46"/>
      <c r="Z7" s="46"/>
      <c r="AA7" s="46"/>
      <c r="AC7" s="38"/>
      <c r="AD7" s="38"/>
      <c r="AE7" s="38"/>
      <c r="AF7" s="38"/>
      <c r="AG7" s="38"/>
      <c r="AH7" s="38"/>
      <c r="AJ7" s="38"/>
      <c r="AK7" s="38"/>
      <c r="AP7" s="38"/>
      <c r="AQ7" s="38"/>
    </row>
    <row r="8" spans="1:45" x14ac:dyDescent="0.2">
      <c r="AC8" s="38"/>
      <c r="AD8" s="38"/>
    </row>
    <row r="9" spans="1:45" ht="21.75" customHeight="1" x14ac:dyDescent="0.2">
      <c r="A9" s="56" t="s">
        <v>0</v>
      </c>
      <c r="B9" s="59" t="s">
        <v>1</v>
      </c>
      <c r="C9" s="39" t="s">
        <v>4</v>
      </c>
      <c r="D9" s="39" t="s">
        <v>2</v>
      </c>
      <c r="E9" s="62" t="s">
        <v>36</v>
      </c>
      <c r="F9" s="63"/>
      <c r="G9" s="39" t="s">
        <v>44</v>
      </c>
      <c r="H9" s="39" t="s">
        <v>22</v>
      </c>
      <c r="I9" s="39" t="s">
        <v>3</v>
      </c>
      <c r="J9" s="39" t="s">
        <v>45</v>
      </c>
      <c r="K9" s="42" t="s">
        <v>5</v>
      </c>
      <c r="L9" s="66"/>
      <c r="M9" s="42" t="s">
        <v>46</v>
      </c>
      <c r="N9" s="66"/>
      <c r="O9" s="68" t="s">
        <v>9</v>
      </c>
      <c r="P9" s="69"/>
      <c r="Q9" s="49" t="s">
        <v>10</v>
      </c>
      <c r="R9" s="50"/>
      <c r="S9" s="53" t="s">
        <v>12</v>
      </c>
      <c r="T9" s="54"/>
      <c r="U9" s="54"/>
      <c r="V9" s="55"/>
      <c r="W9" s="42" t="s">
        <v>37</v>
      </c>
      <c r="X9" s="43"/>
      <c r="Y9" s="66"/>
      <c r="Z9" s="42" t="s">
        <v>38</v>
      </c>
      <c r="AA9" s="43"/>
      <c r="AB9" s="43"/>
      <c r="AC9" s="53" t="s">
        <v>50</v>
      </c>
      <c r="AD9" s="54"/>
      <c r="AE9" s="54"/>
      <c r="AF9" s="55"/>
      <c r="AG9" s="53" t="s">
        <v>49</v>
      </c>
      <c r="AH9" s="54"/>
      <c r="AI9" s="54"/>
      <c r="AJ9" s="55"/>
      <c r="AK9" s="68" t="s">
        <v>18</v>
      </c>
      <c r="AL9" s="72"/>
      <c r="AM9" s="72"/>
      <c r="AN9" s="69"/>
      <c r="AO9" s="68" t="s">
        <v>51</v>
      </c>
      <c r="AP9" s="72"/>
      <c r="AQ9" s="72"/>
      <c r="AR9" s="68" t="s">
        <v>21</v>
      </c>
      <c r="AS9" s="69"/>
    </row>
    <row r="10" spans="1:45" ht="29.25" customHeight="1" x14ac:dyDescent="0.2">
      <c r="A10" s="57"/>
      <c r="B10" s="60"/>
      <c r="C10" s="40"/>
      <c r="D10" s="40"/>
      <c r="E10" s="64"/>
      <c r="F10" s="65"/>
      <c r="G10" s="40"/>
      <c r="H10" s="40"/>
      <c r="I10" s="40"/>
      <c r="J10" s="40"/>
      <c r="K10" s="44"/>
      <c r="L10" s="67"/>
      <c r="M10" s="44"/>
      <c r="N10" s="67"/>
      <c r="O10" s="70"/>
      <c r="P10" s="71"/>
      <c r="Q10" s="51"/>
      <c r="R10" s="52"/>
      <c r="S10" s="53" t="s">
        <v>7</v>
      </c>
      <c r="T10" s="55"/>
      <c r="U10" s="53" t="s">
        <v>8</v>
      </c>
      <c r="V10" s="55"/>
      <c r="W10" s="44"/>
      <c r="X10" s="45"/>
      <c r="Y10" s="67"/>
      <c r="Z10" s="44"/>
      <c r="AA10" s="45"/>
      <c r="AB10" s="45"/>
      <c r="AC10" s="53" t="s">
        <v>15</v>
      </c>
      <c r="AD10" s="55"/>
      <c r="AE10" s="53" t="s">
        <v>16</v>
      </c>
      <c r="AF10" s="55"/>
      <c r="AG10" s="53" t="s">
        <v>15</v>
      </c>
      <c r="AH10" s="55"/>
      <c r="AI10" s="53" t="s">
        <v>16</v>
      </c>
      <c r="AJ10" s="55"/>
      <c r="AK10" s="70"/>
      <c r="AL10" s="73"/>
      <c r="AM10" s="73"/>
      <c r="AN10" s="71"/>
      <c r="AO10" s="70"/>
      <c r="AP10" s="73"/>
      <c r="AQ10" s="73"/>
      <c r="AR10" s="70"/>
      <c r="AS10" s="71"/>
    </row>
    <row r="11" spans="1:45" ht="83.25" x14ac:dyDescent="0.2">
      <c r="A11" s="58"/>
      <c r="B11" s="61"/>
      <c r="C11" s="41"/>
      <c r="D11" s="41"/>
      <c r="E11" s="3" t="s">
        <v>59</v>
      </c>
      <c r="F11" s="3" t="s">
        <v>60</v>
      </c>
      <c r="G11" s="41"/>
      <c r="H11" s="41"/>
      <c r="I11" s="41"/>
      <c r="J11" s="41"/>
      <c r="K11" s="4" t="s">
        <v>6</v>
      </c>
      <c r="L11" s="4" t="s">
        <v>8</v>
      </c>
      <c r="M11" s="4" t="s">
        <v>6</v>
      </c>
      <c r="N11" s="4" t="s">
        <v>8</v>
      </c>
      <c r="O11" s="5" t="s">
        <v>6</v>
      </c>
      <c r="P11" s="5" t="s">
        <v>8</v>
      </c>
      <c r="Q11" s="5" t="s">
        <v>11</v>
      </c>
      <c r="R11" s="5" t="s">
        <v>55</v>
      </c>
      <c r="S11" s="5" t="s">
        <v>13</v>
      </c>
      <c r="T11" s="5" t="s">
        <v>55</v>
      </c>
      <c r="U11" s="5" t="s">
        <v>14</v>
      </c>
      <c r="V11" s="5" t="s">
        <v>55</v>
      </c>
      <c r="W11" s="4" t="s">
        <v>47</v>
      </c>
      <c r="X11" s="4" t="s">
        <v>48</v>
      </c>
      <c r="Y11" s="4" t="s">
        <v>32</v>
      </c>
      <c r="Z11" s="4" t="s">
        <v>26</v>
      </c>
      <c r="AA11" s="4" t="s">
        <v>28</v>
      </c>
      <c r="AB11" s="4" t="s">
        <v>27</v>
      </c>
      <c r="AC11" s="5" t="s">
        <v>23</v>
      </c>
      <c r="AD11" s="5" t="s">
        <v>17</v>
      </c>
      <c r="AE11" s="5" t="s">
        <v>23</v>
      </c>
      <c r="AF11" s="5" t="s">
        <v>17</v>
      </c>
      <c r="AG11" s="5" t="s">
        <v>23</v>
      </c>
      <c r="AH11" s="5" t="s">
        <v>17</v>
      </c>
      <c r="AI11" s="5" t="s">
        <v>23</v>
      </c>
      <c r="AJ11" s="5" t="s">
        <v>17</v>
      </c>
      <c r="AK11" s="5" t="s">
        <v>19</v>
      </c>
      <c r="AL11" s="5" t="s">
        <v>20</v>
      </c>
      <c r="AM11" s="5" t="s">
        <v>56</v>
      </c>
      <c r="AN11" s="5" t="s">
        <v>57</v>
      </c>
      <c r="AO11" s="6" t="s">
        <v>29</v>
      </c>
      <c r="AP11" s="2" t="s">
        <v>39</v>
      </c>
      <c r="AQ11" s="2" t="s">
        <v>30</v>
      </c>
      <c r="AR11" s="5" t="s">
        <v>52</v>
      </c>
      <c r="AS11" s="5" t="s">
        <v>53</v>
      </c>
    </row>
    <row r="12" spans="1:45" x14ac:dyDescent="0.2">
      <c r="A12" s="24">
        <v>1</v>
      </c>
      <c r="B12" s="24">
        <v>2</v>
      </c>
      <c r="C12" s="24">
        <v>3</v>
      </c>
      <c r="D12" s="24">
        <v>4</v>
      </c>
      <c r="E12" s="24">
        <v>5</v>
      </c>
      <c r="F12" s="24">
        <v>6</v>
      </c>
      <c r="G12" s="24">
        <v>7</v>
      </c>
      <c r="H12" s="25">
        <v>8</v>
      </c>
      <c r="I12" s="25">
        <v>9</v>
      </c>
      <c r="J12" s="25">
        <v>10</v>
      </c>
      <c r="K12" s="25">
        <v>11</v>
      </c>
      <c r="L12" s="24">
        <v>12</v>
      </c>
      <c r="M12" s="24">
        <v>13</v>
      </c>
      <c r="N12" s="24">
        <v>14</v>
      </c>
      <c r="O12" s="24">
        <v>15</v>
      </c>
      <c r="P12" s="24">
        <v>16</v>
      </c>
      <c r="Q12" s="24">
        <v>17</v>
      </c>
      <c r="R12" s="24">
        <v>18</v>
      </c>
      <c r="S12" s="24">
        <v>19</v>
      </c>
      <c r="T12" s="24">
        <v>20</v>
      </c>
      <c r="U12" s="24">
        <v>21</v>
      </c>
      <c r="V12" s="24">
        <v>22</v>
      </c>
      <c r="W12" s="24">
        <v>23</v>
      </c>
      <c r="X12" s="24">
        <v>24</v>
      </c>
      <c r="Y12" s="24">
        <v>25</v>
      </c>
      <c r="Z12" s="24">
        <v>26</v>
      </c>
      <c r="AA12" s="24">
        <v>27</v>
      </c>
      <c r="AB12" s="24">
        <v>28</v>
      </c>
      <c r="AC12" s="24">
        <v>29</v>
      </c>
      <c r="AD12" s="24">
        <v>30</v>
      </c>
      <c r="AE12" s="24">
        <v>31</v>
      </c>
      <c r="AF12" s="24">
        <v>32</v>
      </c>
      <c r="AG12" s="24">
        <v>33</v>
      </c>
      <c r="AH12" s="24">
        <v>34</v>
      </c>
      <c r="AI12" s="24">
        <v>35</v>
      </c>
      <c r="AJ12" s="24">
        <v>36</v>
      </c>
      <c r="AK12" s="24">
        <v>37</v>
      </c>
      <c r="AL12" s="24">
        <v>38</v>
      </c>
      <c r="AM12" s="24">
        <v>39</v>
      </c>
      <c r="AN12" s="24">
        <v>40</v>
      </c>
      <c r="AO12" s="24">
        <v>41</v>
      </c>
      <c r="AP12" s="24">
        <v>42</v>
      </c>
      <c r="AQ12" s="24">
        <v>43</v>
      </c>
      <c r="AR12" s="24">
        <v>44</v>
      </c>
      <c r="AS12" s="24">
        <v>45</v>
      </c>
    </row>
    <row r="13" spans="1:45" ht="39" customHeight="1" x14ac:dyDescent="0.2">
      <c r="A13" s="8">
        <v>1</v>
      </c>
      <c r="B13" s="26" t="s">
        <v>61</v>
      </c>
      <c r="C13" s="27" t="s">
        <v>24</v>
      </c>
      <c r="D13" s="27">
        <v>100</v>
      </c>
      <c r="E13" s="26" t="s">
        <v>31</v>
      </c>
      <c r="F13" s="26" t="s">
        <v>34</v>
      </c>
      <c r="G13" s="27" t="s">
        <v>40</v>
      </c>
      <c r="H13" s="28">
        <v>92</v>
      </c>
      <c r="I13" s="9">
        <f>D13/H13</f>
        <v>1.0869565217391304</v>
      </c>
      <c r="J13" s="9">
        <f>I13*7</f>
        <v>7.6086956521739122</v>
      </c>
      <c r="K13" s="29">
        <v>1</v>
      </c>
      <c r="L13" s="27"/>
      <c r="M13" s="27">
        <v>1473</v>
      </c>
      <c r="N13" s="27"/>
      <c r="O13" s="22">
        <f>I13*M13</f>
        <v>1601.086956521739</v>
      </c>
      <c r="P13" s="22">
        <f>I13*N13</f>
        <v>0</v>
      </c>
      <c r="Q13" s="27"/>
      <c r="R13" s="22">
        <f>O13*Q13/100</f>
        <v>0</v>
      </c>
      <c r="S13" s="27"/>
      <c r="T13" s="22">
        <f>O13*S13/100</f>
        <v>0</v>
      </c>
      <c r="U13" s="27"/>
      <c r="V13" s="22">
        <f>P13*U13/100</f>
        <v>0</v>
      </c>
      <c r="W13" s="27">
        <v>3</v>
      </c>
      <c r="X13" s="7">
        <f>W13*D13</f>
        <v>300</v>
      </c>
      <c r="Y13" s="22">
        <f>X13*57</f>
        <v>17100</v>
      </c>
      <c r="Z13" s="7"/>
      <c r="AA13" s="7"/>
      <c r="AB13" s="20"/>
      <c r="AC13" s="7">
        <v>333</v>
      </c>
      <c r="AD13" s="22">
        <f>AC13*J13</f>
        <v>2533.6956521739125</v>
      </c>
      <c r="AE13" s="7">
        <v>522</v>
      </c>
      <c r="AF13" s="22">
        <f>AE13*J13</f>
        <v>3971.7391304347821</v>
      </c>
      <c r="AG13" s="7">
        <v>333</v>
      </c>
      <c r="AH13" s="22">
        <f>AG13*J13</f>
        <v>2533.6956521739125</v>
      </c>
      <c r="AI13" s="7">
        <v>368</v>
      </c>
      <c r="AJ13" s="21">
        <f>AI13*J13</f>
        <v>2799.9999999999995</v>
      </c>
      <c r="AK13" s="7"/>
      <c r="AL13" s="7"/>
      <c r="AM13" s="7"/>
      <c r="AN13" s="20"/>
      <c r="AO13" s="9"/>
      <c r="AP13" s="9"/>
      <c r="AQ13" s="30"/>
      <c r="AR13" s="23">
        <f t="shared" ref="AR13:AR24" si="0">O13+P13+R13+T13+V13+Y13+AB13+AD13+AF13+AH13+AJ13+AN13+AQ13</f>
        <v>30540.217391304344</v>
      </c>
      <c r="AS13" s="31">
        <f>AR13/100</f>
        <v>305.40217391304344</v>
      </c>
    </row>
    <row r="14" spans="1:45" ht="39.75" customHeight="1" x14ac:dyDescent="0.2">
      <c r="A14" s="7">
        <v>2</v>
      </c>
      <c r="B14" s="34" t="s">
        <v>76</v>
      </c>
      <c r="C14" s="33" t="s">
        <v>24</v>
      </c>
      <c r="D14" s="27">
        <v>100</v>
      </c>
      <c r="E14" s="32" t="s">
        <v>75</v>
      </c>
      <c r="F14" s="32"/>
      <c r="G14" s="27" t="s">
        <v>73</v>
      </c>
      <c r="H14" s="33">
        <v>130</v>
      </c>
      <c r="I14" s="9">
        <f t="shared" ref="I14:I24" si="1">D14/H14</f>
        <v>0.76923076923076927</v>
      </c>
      <c r="J14" s="9">
        <f t="shared" ref="J14:J24" si="2">I14*7</f>
        <v>5.384615384615385</v>
      </c>
      <c r="K14" s="32">
        <v>1</v>
      </c>
      <c r="L14" s="32">
        <v>2</v>
      </c>
      <c r="M14" s="10">
        <v>1314</v>
      </c>
      <c r="N14" s="7">
        <v>1051</v>
      </c>
      <c r="O14" s="22">
        <f t="shared" ref="O14:O24" si="3">I14*M14</f>
        <v>1010.7692307692308</v>
      </c>
      <c r="P14" s="22">
        <f t="shared" ref="P14:P24" si="4">I14*N14</f>
        <v>808.46153846153845</v>
      </c>
      <c r="Q14" s="10"/>
      <c r="R14" s="22">
        <f t="shared" ref="R14:R24" si="5">O14*Q14/100</f>
        <v>0</v>
      </c>
      <c r="S14" s="10"/>
      <c r="T14" s="22">
        <f t="shared" ref="T14:T24" si="6">O14*S14/100</f>
        <v>0</v>
      </c>
      <c r="U14" s="10">
        <v>20</v>
      </c>
      <c r="V14" s="22">
        <f t="shared" ref="V14:V24" si="7">P14*U14/100</f>
        <v>161.69230769230771</v>
      </c>
      <c r="W14" s="7">
        <v>1</v>
      </c>
      <c r="X14" s="7">
        <f t="shared" ref="X14:X24" si="8">W14*D14</f>
        <v>100</v>
      </c>
      <c r="Y14" s="22">
        <f t="shared" ref="Y14:Y24" si="9">X14*57</f>
        <v>5700</v>
      </c>
      <c r="Z14" s="7"/>
      <c r="AA14" s="7"/>
      <c r="AB14" s="20"/>
      <c r="AC14" s="7">
        <v>4250</v>
      </c>
      <c r="AD14" s="22">
        <f t="shared" ref="AD14:AD24" si="10">AC14*J14</f>
        <v>22884.615384615387</v>
      </c>
      <c r="AE14" s="7"/>
      <c r="AF14" s="22">
        <f t="shared" ref="AF14:AF24" si="11">AE14*J14</f>
        <v>0</v>
      </c>
      <c r="AG14" s="7">
        <v>2000</v>
      </c>
      <c r="AH14" s="22">
        <f t="shared" ref="AH14:AH24" si="12">AG14*J14</f>
        <v>10769.23076923077</v>
      </c>
      <c r="AI14" s="7"/>
      <c r="AJ14" s="21">
        <f t="shared" ref="AJ14:AJ24" si="13">AI14*J14</f>
        <v>0</v>
      </c>
      <c r="AK14" s="7"/>
      <c r="AL14" s="13"/>
      <c r="AM14" s="7"/>
      <c r="AN14" s="20"/>
      <c r="AO14" s="14">
        <v>0.2</v>
      </c>
      <c r="AP14" s="14">
        <v>2000000</v>
      </c>
      <c r="AQ14" s="30">
        <f t="shared" ref="AQ14" si="14">AP14*AO14</f>
        <v>400000</v>
      </c>
      <c r="AR14" s="23">
        <f t="shared" si="0"/>
        <v>441334.76923076925</v>
      </c>
      <c r="AS14" s="31">
        <f t="shared" ref="AS14" si="15">AR14/100</f>
        <v>4413.3476923076923</v>
      </c>
    </row>
    <row r="15" spans="1:45" ht="38.25" customHeight="1" x14ac:dyDescent="0.2">
      <c r="A15" s="7">
        <v>3</v>
      </c>
      <c r="B15" s="32" t="s">
        <v>62</v>
      </c>
      <c r="C15" s="33" t="s">
        <v>24</v>
      </c>
      <c r="D15" s="27">
        <v>100</v>
      </c>
      <c r="E15" s="32" t="s">
        <v>31</v>
      </c>
      <c r="F15" s="32" t="s">
        <v>41</v>
      </c>
      <c r="G15" s="27" t="s">
        <v>63</v>
      </c>
      <c r="H15" s="33">
        <v>10</v>
      </c>
      <c r="I15" s="9">
        <f t="shared" si="1"/>
        <v>10</v>
      </c>
      <c r="J15" s="9">
        <f t="shared" si="2"/>
        <v>70</v>
      </c>
      <c r="K15" s="32">
        <v>1</v>
      </c>
      <c r="L15" s="32"/>
      <c r="M15" s="10">
        <v>1665</v>
      </c>
      <c r="N15" s="7"/>
      <c r="O15" s="22">
        <f t="shared" si="3"/>
        <v>16650</v>
      </c>
      <c r="P15" s="22">
        <f t="shared" si="4"/>
        <v>0</v>
      </c>
      <c r="Q15" s="10">
        <v>20</v>
      </c>
      <c r="R15" s="22">
        <f t="shared" si="5"/>
        <v>3330</v>
      </c>
      <c r="S15" s="10">
        <v>15</v>
      </c>
      <c r="T15" s="22">
        <f t="shared" si="6"/>
        <v>2497.5</v>
      </c>
      <c r="U15" s="12"/>
      <c r="V15" s="22">
        <f t="shared" si="7"/>
        <v>0</v>
      </c>
      <c r="W15" s="7">
        <v>22</v>
      </c>
      <c r="X15" s="7">
        <f t="shared" si="8"/>
        <v>2200</v>
      </c>
      <c r="Y15" s="22">
        <f t="shared" si="9"/>
        <v>125400</v>
      </c>
      <c r="Z15" s="7"/>
      <c r="AA15" s="7"/>
      <c r="AB15" s="20"/>
      <c r="AC15" s="7">
        <v>333</v>
      </c>
      <c r="AD15" s="22">
        <f t="shared" si="10"/>
        <v>23310</v>
      </c>
      <c r="AE15" s="7">
        <v>40</v>
      </c>
      <c r="AF15" s="22">
        <f t="shared" si="11"/>
        <v>2800</v>
      </c>
      <c r="AG15" s="7">
        <v>333</v>
      </c>
      <c r="AH15" s="22">
        <f t="shared" si="12"/>
        <v>23310</v>
      </c>
      <c r="AI15" s="7">
        <v>19</v>
      </c>
      <c r="AJ15" s="21">
        <f t="shared" si="13"/>
        <v>1330</v>
      </c>
      <c r="AK15" s="7"/>
      <c r="AL15" s="7"/>
      <c r="AM15" s="7"/>
      <c r="AN15" s="20"/>
      <c r="AO15" s="9"/>
      <c r="AP15" s="9"/>
      <c r="AQ15" s="30"/>
      <c r="AR15" s="23">
        <f t="shared" si="0"/>
        <v>198627.5</v>
      </c>
      <c r="AS15" s="31">
        <f>AR15/100</f>
        <v>1986.2750000000001</v>
      </c>
    </row>
    <row r="16" spans="1:45" ht="40.5" customHeight="1" x14ac:dyDescent="0.2">
      <c r="A16" s="7">
        <v>4</v>
      </c>
      <c r="B16" s="32" t="s">
        <v>64</v>
      </c>
      <c r="C16" s="33" t="s">
        <v>24</v>
      </c>
      <c r="D16" s="27">
        <v>100</v>
      </c>
      <c r="E16" s="32" t="s">
        <v>31</v>
      </c>
      <c r="F16" s="32" t="s">
        <v>42</v>
      </c>
      <c r="G16" s="27" t="s">
        <v>65</v>
      </c>
      <c r="H16" s="33">
        <v>165</v>
      </c>
      <c r="I16" s="9">
        <f t="shared" si="1"/>
        <v>0.60606060606060608</v>
      </c>
      <c r="J16" s="9">
        <f t="shared" si="2"/>
        <v>4.2424242424242422</v>
      </c>
      <c r="K16" s="32">
        <v>1</v>
      </c>
      <c r="L16" s="32"/>
      <c r="M16" s="10">
        <v>1314</v>
      </c>
      <c r="N16" s="7"/>
      <c r="O16" s="22">
        <f t="shared" si="3"/>
        <v>796.36363636363637</v>
      </c>
      <c r="P16" s="22">
        <f t="shared" si="4"/>
        <v>0</v>
      </c>
      <c r="Q16" s="10"/>
      <c r="R16" s="22">
        <f t="shared" si="5"/>
        <v>0</v>
      </c>
      <c r="S16" s="10"/>
      <c r="T16" s="22">
        <f t="shared" si="6"/>
        <v>0</v>
      </c>
      <c r="U16" s="12"/>
      <c r="V16" s="22">
        <f t="shared" si="7"/>
        <v>0</v>
      </c>
      <c r="W16" s="7">
        <v>4.5</v>
      </c>
      <c r="X16" s="7">
        <f t="shared" si="8"/>
        <v>450</v>
      </c>
      <c r="Y16" s="22">
        <f t="shared" si="9"/>
        <v>25650</v>
      </c>
      <c r="Z16" s="7"/>
      <c r="AA16" s="7"/>
      <c r="AB16" s="20"/>
      <c r="AC16" s="7">
        <v>333</v>
      </c>
      <c r="AD16" s="22">
        <f t="shared" si="10"/>
        <v>1412.7272727272727</v>
      </c>
      <c r="AE16" s="7">
        <v>600</v>
      </c>
      <c r="AF16" s="22">
        <f t="shared" si="11"/>
        <v>2545.4545454545455</v>
      </c>
      <c r="AG16" s="7">
        <v>333</v>
      </c>
      <c r="AH16" s="22">
        <f t="shared" si="12"/>
        <v>1412.7272727272727</v>
      </c>
      <c r="AI16" s="7">
        <v>480</v>
      </c>
      <c r="AJ16" s="21">
        <f t="shared" si="13"/>
        <v>2036.3636363636363</v>
      </c>
      <c r="AK16" s="7"/>
      <c r="AL16" s="7"/>
      <c r="AM16" s="7"/>
      <c r="AN16" s="20"/>
      <c r="AO16" s="9"/>
      <c r="AP16" s="9"/>
      <c r="AQ16" s="30"/>
      <c r="AR16" s="23">
        <f t="shared" si="0"/>
        <v>33853.63636363636</v>
      </c>
      <c r="AS16" s="31">
        <f t="shared" ref="AS16:AS25" si="16">AR16/100</f>
        <v>338.5363636363636</v>
      </c>
    </row>
    <row r="17" spans="1:45" ht="37.5" customHeight="1" x14ac:dyDescent="0.2">
      <c r="A17" s="7">
        <v>5</v>
      </c>
      <c r="B17" s="32" t="s">
        <v>66</v>
      </c>
      <c r="C17" s="33" t="s">
        <v>24</v>
      </c>
      <c r="D17" s="27">
        <v>100</v>
      </c>
      <c r="E17" s="32" t="s">
        <v>31</v>
      </c>
      <c r="F17" s="32" t="s">
        <v>43</v>
      </c>
      <c r="G17" s="27" t="s">
        <v>33</v>
      </c>
      <c r="H17" s="33">
        <v>115</v>
      </c>
      <c r="I17" s="9">
        <f t="shared" si="1"/>
        <v>0.86956521739130432</v>
      </c>
      <c r="J17" s="9">
        <f t="shared" si="2"/>
        <v>6.0869565217391299</v>
      </c>
      <c r="K17" s="32">
        <v>1</v>
      </c>
      <c r="L17" s="32"/>
      <c r="M17" s="10">
        <v>1314</v>
      </c>
      <c r="N17" s="7"/>
      <c r="O17" s="22">
        <f t="shared" si="3"/>
        <v>1142.608695652174</v>
      </c>
      <c r="P17" s="22">
        <f t="shared" si="4"/>
        <v>0</v>
      </c>
      <c r="Q17" s="10"/>
      <c r="R17" s="22">
        <f t="shared" si="5"/>
        <v>0</v>
      </c>
      <c r="S17" s="10"/>
      <c r="T17" s="22">
        <f t="shared" si="6"/>
        <v>0</v>
      </c>
      <c r="U17" s="12"/>
      <c r="V17" s="22">
        <f t="shared" si="7"/>
        <v>0</v>
      </c>
      <c r="W17" s="7">
        <v>5.0999999999999996</v>
      </c>
      <c r="X17" s="7">
        <f t="shared" si="8"/>
        <v>509.99999999999994</v>
      </c>
      <c r="Y17" s="22">
        <f t="shared" si="9"/>
        <v>29069.999999999996</v>
      </c>
      <c r="Z17" s="7"/>
      <c r="AA17" s="7"/>
      <c r="AB17" s="20"/>
      <c r="AC17" s="7">
        <v>333</v>
      </c>
      <c r="AD17" s="22">
        <f t="shared" si="10"/>
        <v>2026.9565217391303</v>
      </c>
      <c r="AE17" s="7">
        <v>625</v>
      </c>
      <c r="AF17" s="22">
        <f t="shared" si="11"/>
        <v>3804.347826086956</v>
      </c>
      <c r="AG17" s="7">
        <v>333</v>
      </c>
      <c r="AH17" s="22">
        <f t="shared" si="12"/>
        <v>2026.9565217391303</v>
      </c>
      <c r="AI17" s="7">
        <v>500</v>
      </c>
      <c r="AJ17" s="21">
        <f t="shared" si="13"/>
        <v>3043.478260869565</v>
      </c>
      <c r="AK17" s="7"/>
      <c r="AL17" s="7"/>
      <c r="AM17" s="7"/>
      <c r="AN17" s="20"/>
      <c r="AO17" s="9"/>
      <c r="AP17" s="9"/>
      <c r="AQ17" s="30"/>
      <c r="AR17" s="23">
        <f t="shared" si="0"/>
        <v>41114.347826086952</v>
      </c>
      <c r="AS17" s="31">
        <f t="shared" si="16"/>
        <v>411.14347826086953</v>
      </c>
    </row>
    <row r="18" spans="1:45" ht="45.75" customHeight="1" x14ac:dyDescent="0.2">
      <c r="A18" s="7">
        <v>6</v>
      </c>
      <c r="B18" s="32" t="s">
        <v>67</v>
      </c>
      <c r="C18" s="33" t="s">
        <v>24</v>
      </c>
      <c r="D18" s="27">
        <v>100</v>
      </c>
      <c r="E18" s="32" t="s">
        <v>31</v>
      </c>
      <c r="F18" s="32" t="s">
        <v>43</v>
      </c>
      <c r="G18" s="27" t="s">
        <v>68</v>
      </c>
      <c r="H18" s="33">
        <v>120</v>
      </c>
      <c r="I18" s="9">
        <f t="shared" si="1"/>
        <v>0.83333333333333337</v>
      </c>
      <c r="J18" s="9">
        <f t="shared" si="2"/>
        <v>5.8333333333333339</v>
      </c>
      <c r="K18" s="32">
        <v>1</v>
      </c>
      <c r="L18" s="32"/>
      <c r="M18" s="10">
        <v>1314</v>
      </c>
      <c r="N18" s="7"/>
      <c r="O18" s="22">
        <f t="shared" si="3"/>
        <v>1095</v>
      </c>
      <c r="P18" s="22">
        <f t="shared" si="4"/>
        <v>0</v>
      </c>
      <c r="Q18" s="10"/>
      <c r="R18" s="22">
        <f t="shared" si="5"/>
        <v>0</v>
      </c>
      <c r="S18" s="10"/>
      <c r="T18" s="22">
        <f t="shared" si="6"/>
        <v>0</v>
      </c>
      <c r="U18" s="12"/>
      <c r="V18" s="22">
        <f t="shared" si="7"/>
        <v>0</v>
      </c>
      <c r="W18" s="7">
        <v>4.5</v>
      </c>
      <c r="X18" s="7">
        <f t="shared" si="8"/>
        <v>450</v>
      </c>
      <c r="Y18" s="22">
        <f t="shared" si="9"/>
        <v>25650</v>
      </c>
      <c r="Z18" s="7"/>
      <c r="AA18" s="7"/>
      <c r="AB18" s="20"/>
      <c r="AC18" s="7">
        <v>333</v>
      </c>
      <c r="AD18" s="22">
        <f t="shared" si="10"/>
        <v>1942.5000000000002</v>
      </c>
      <c r="AE18" s="7">
        <v>625</v>
      </c>
      <c r="AF18" s="22">
        <f t="shared" si="11"/>
        <v>3645.8333333333335</v>
      </c>
      <c r="AG18" s="7">
        <v>333</v>
      </c>
      <c r="AH18" s="22">
        <f t="shared" si="12"/>
        <v>1942.5000000000002</v>
      </c>
      <c r="AI18" s="7">
        <v>500</v>
      </c>
      <c r="AJ18" s="21">
        <f t="shared" si="13"/>
        <v>2916.666666666667</v>
      </c>
      <c r="AK18" s="7"/>
      <c r="AL18" s="7"/>
      <c r="AM18" s="7"/>
      <c r="AN18" s="20"/>
      <c r="AO18" s="9"/>
      <c r="AP18" s="9"/>
      <c r="AQ18" s="30"/>
      <c r="AR18" s="23">
        <f t="shared" si="0"/>
        <v>37192.5</v>
      </c>
      <c r="AS18" s="31">
        <f t="shared" si="16"/>
        <v>371.92500000000001</v>
      </c>
    </row>
    <row r="19" spans="1:45" ht="41.25" customHeight="1" x14ac:dyDescent="0.2">
      <c r="A19" s="7">
        <v>7</v>
      </c>
      <c r="B19" s="32" t="s">
        <v>83</v>
      </c>
      <c r="C19" s="33" t="s">
        <v>24</v>
      </c>
      <c r="D19" s="27">
        <v>100</v>
      </c>
      <c r="E19" s="32" t="s">
        <v>31</v>
      </c>
      <c r="F19" s="32" t="s">
        <v>43</v>
      </c>
      <c r="G19" s="27" t="s">
        <v>68</v>
      </c>
      <c r="H19" s="33">
        <v>125</v>
      </c>
      <c r="I19" s="9">
        <f t="shared" si="1"/>
        <v>0.8</v>
      </c>
      <c r="J19" s="9">
        <f t="shared" si="2"/>
        <v>5.6000000000000005</v>
      </c>
      <c r="K19" s="32">
        <v>1</v>
      </c>
      <c r="L19" s="32"/>
      <c r="M19" s="10">
        <v>1314</v>
      </c>
      <c r="N19" s="7"/>
      <c r="O19" s="22">
        <f t="shared" si="3"/>
        <v>1051.2</v>
      </c>
      <c r="P19" s="22">
        <f t="shared" si="4"/>
        <v>0</v>
      </c>
      <c r="Q19" s="10"/>
      <c r="R19" s="22">
        <f t="shared" si="5"/>
        <v>0</v>
      </c>
      <c r="S19" s="10"/>
      <c r="T19" s="22">
        <f t="shared" si="6"/>
        <v>0</v>
      </c>
      <c r="U19" s="12"/>
      <c r="V19" s="22">
        <f t="shared" si="7"/>
        <v>0</v>
      </c>
      <c r="W19" s="7">
        <v>4.2</v>
      </c>
      <c r="X19" s="7">
        <f t="shared" si="8"/>
        <v>420</v>
      </c>
      <c r="Y19" s="22">
        <f t="shared" si="9"/>
        <v>23940</v>
      </c>
      <c r="Z19" s="7"/>
      <c r="AA19" s="7"/>
      <c r="AB19" s="20"/>
      <c r="AC19" s="7">
        <v>333</v>
      </c>
      <c r="AD19" s="22">
        <f t="shared" si="10"/>
        <v>1864.8000000000002</v>
      </c>
      <c r="AE19" s="7">
        <v>625</v>
      </c>
      <c r="AF19" s="22">
        <f t="shared" si="11"/>
        <v>3500.0000000000005</v>
      </c>
      <c r="AG19" s="7">
        <v>333</v>
      </c>
      <c r="AH19" s="22">
        <f t="shared" si="12"/>
        <v>1864.8000000000002</v>
      </c>
      <c r="AI19" s="7">
        <v>500</v>
      </c>
      <c r="AJ19" s="21">
        <f t="shared" si="13"/>
        <v>2800.0000000000005</v>
      </c>
      <c r="AK19" s="7"/>
      <c r="AL19" s="7"/>
      <c r="AM19" s="7"/>
      <c r="AN19" s="20"/>
      <c r="AO19" s="9"/>
      <c r="AP19" s="9"/>
      <c r="AQ19" s="30"/>
      <c r="AR19" s="23">
        <f t="shared" si="0"/>
        <v>35020.800000000003</v>
      </c>
      <c r="AS19" s="31">
        <f t="shared" si="16"/>
        <v>350.20800000000003</v>
      </c>
    </row>
    <row r="20" spans="1:45" ht="39.75" customHeight="1" x14ac:dyDescent="0.2">
      <c r="A20" s="7">
        <v>8</v>
      </c>
      <c r="B20" s="32" t="s">
        <v>84</v>
      </c>
      <c r="C20" s="33" t="s">
        <v>24</v>
      </c>
      <c r="D20" s="27">
        <v>100</v>
      </c>
      <c r="E20" s="32" t="s">
        <v>31</v>
      </c>
      <c r="F20" s="32" t="s">
        <v>43</v>
      </c>
      <c r="G20" s="27" t="s">
        <v>69</v>
      </c>
      <c r="H20" s="33">
        <v>125</v>
      </c>
      <c r="I20" s="9">
        <f t="shared" si="1"/>
        <v>0.8</v>
      </c>
      <c r="J20" s="9">
        <f t="shared" si="2"/>
        <v>5.6000000000000005</v>
      </c>
      <c r="K20" s="32">
        <v>1</v>
      </c>
      <c r="L20" s="32"/>
      <c r="M20" s="10">
        <v>1314</v>
      </c>
      <c r="N20" s="7"/>
      <c r="O20" s="22">
        <f t="shared" si="3"/>
        <v>1051.2</v>
      </c>
      <c r="P20" s="22">
        <f t="shared" si="4"/>
        <v>0</v>
      </c>
      <c r="Q20" s="10"/>
      <c r="R20" s="22">
        <f t="shared" si="5"/>
        <v>0</v>
      </c>
      <c r="S20" s="10"/>
      <c r="T20" s="22">
        <f t="shared" si="6"/>
        <v>0</v>
      </c>
      <c r="U20" s="12"/>
      <c r="V20" s="22">
        <f t="shared" si="7"/>
        <v>0</v>
      </c>
      <c r="W20" s="7">
        <v>4.2</v>
      </c>
      <c r="X20" s="7">
        <f t="shared" si="8"/>
        <v>420</v>
      </c>
      <c r="Y20" s="22">
        <f t="shared" si="9"/>
        <v>23940</v>
      </c>
      <c r="Z20" s="7"/>
      <c r="AA20" s="7"/>
      <c r="AB20" s="20"/>
      <c r="AC20" s="7">
        <v>333</v>
      </c>
      <c r="AD20" s="22">
        <f t="shared" si="10"/>
        <v>1864.8000000000002</v>
      </c>
      <c r="AE20" s="7">
        <v>625</v>
      </c>
      <c r="AF20" s="22">
        <f t="shared" si="11"/>
        <v>3500.0000000000005</v>
      </c>
      <c r="AG20" s="7">
        <v>333</v>
      </c>
      <c r="AH20" s="22">
        <f t="shared" si="12"/>
        <v>1864.8000000000002</v>
      </c>
      <c r="AI20" s="7">
        <v>500</v>
      </c>
      <c r="AJ20" s="21">
        <f t="shared" si="13"/>
        <v>2800.0000000000005</v>
      </c>
      <c r="AK20" s="7"/>
      <c r="AL20" s="7"/>
      <c r="AM20" s="7"/>
      <c r="AN20" s="20"/>
      <c r="AO20" s="9"/>
      <c r="AP20" s="9"/>
      <c r="AQ20" s="30"/>
      <c r="AR20" s="23">
        <f t="shared" si="0"/>
        <v>35020.800000000003</v>
      </c>
      <c r="AS20" s="31">
        <f t="shared" si="16"/>
        <v>350.20800000000003</v>
      </c>
    </row>
    <row r="21" spans="1:45" ht="36.75" customHeight="1" x14ac:dyDescent="0.2">
      <c r="A21" s="7">
        <v>9</v>
      </c>
      <c r="B21" s="32" t="s">
        <v>85</v>
      </c>
      <c r="C21" s="33" t="s">
        <v>24</v>
      </c>
      <c r="D21" s="27">
        <v>100</v>
      </c>
      <c r="E21" s="32" t="s">
        <v>31</v>
      </c>
      <c r="F21" s="32" t="s">
        <v>43</v>
      </c>
      <c r="G21" s="27" t="s">
        <v>71</v>
      </c>
      <c r="H21" s="33">
        <v>125</v>
      </c>
      <c r="I21" s="9">
        <f t="shared" si="1"/>
        <v>0.8</v>
      </c>
      <c r="J21" s="9">
        <f t="shared" si="2"/>
        <v>5.6000000000000005</v>
      </c>
      <c r="K21" s="32">
        <v>1</v>
      </c>
      <c r="L21" s="32"/>
      <c r="M21" s="10">
        <v>1314</v>
      </c>
      <c r="N21" s="7"/>
      <c r="O21" s="22">
        <f t="shared" si="3"/>
        <v>1051.2</v>
      </c>
      <c r="P21" s="22">
        <f t="shared" si="4"/>
        <v>0</v>
      </c>
      <c r="Q21" s="10"/>
      <c r="R21" s="22">
        <f t="shared" si="5"/>
        <v>0</v>
      </c>
      <c r="S21" s="10"/>
      <c r="T21" s="22">
        <f t="shared" si="6"/>
        <v>0</v>
      </c>
      <c r="U21" s="12"/>
      <c r="V21" s="22">
        <f t="shared" si="7"/>
        <v>0</v>
      </c>
      <c r="W21" s="7">
        <v>4.2</v>
      </c>
      <c r="X21" s="7">
        <f t="shared" si="8"/>
        <v>420</v>
      </c>
      <c r="Y21" s="22">
        <f t="shared" si="9"/>
        <v>23940</v>
      </c>
      <c r="Z21" s="7"/>
      <c r="AA21" s="7"/>
      <c r="AB21" s="20"/>
      <c r="AC21" s="7">
        <v>333</v>
      </c>
      <c r="AD21" s="22">
        <f t="shared" si="10"/>
        <v>1864.8000000000002</v>
      </c>
      <c r="AE21" s="7">
        <v>625</v>
      </c>
      <c r="AF21" s="22">
        <f t="shared" si="11"/>
        <v>3500.0000000000005</v>
      </c>
      <c r="AG21" s="7">
        <v>333</v>
      </c>
      <c r="AH21" s="22">
        <f t="shared" si="12"/>
        <v>1864.8000000000002</v>
      </c>
      <c r="AI21" s="7">
        <v>500</v>
      </c>
      <c r="AJ21" s="21">
        <f t="shared" si="13"/>
        <v>2800.0000000000005</v>
      </c>
      <c r="AK21" s="7"/>
      <c r="AL21" s="7"/>
      <c r="AM21" s="7"/>
      <c r="AN21" s="20"/>
      <c r="AO21" s="9"/>
      <c r="AP21" s="9"/>
      <c r="AQ21" s="30"/>
      <c r="AR21" s="23">
        <f t="shared" si="0"/>
        <v>35020.800000000003</v>
      </c>
      <c r="AS21" s="31">
        <f t="shared" si="16"/>
        <v>350.20800000000003</v>
      </c>
    </row>
    <row r="22" spans="1:45" ht="39" customHeight="1" x14ac:dyDescent="0.2">
      <c r="A22" s="7">
        <v>10</v>
      </c>
      <c r="B22" s="32" t="s">
        <v>70</v>
      </c>
      <c r="C22" s="33" t="s">
        <v>24</v>
      </c>
      <c r="D22" s="27">
        <v>100</v>
      </c>
      <c r="E22" s="32" t="s">
        <v>31</v>
      </c>
      <c r="F22" s="32" t="s">
        <v>42</v>
      </c>
      <c r="G22" s="27" t="s">
        <v>79</v>
      </c>
      <c r="H22" s="33">
        <v>165</v>
      </c>
      <c r="I22" s="9">
        <f t="shared" si="1"/>
        <v>0.60606060606060608</v>
      </c>
      <c r="J22" s="9">
        <f t="shared" si="2"/>
        <v>4.2424242424242422</v>
      </c>
      <c r="K22" s="32">
        <v>1</v>
      </c>
      <c r="L22" s="32"/>
      <c r="M22" s="10">
        <v>1314</v>
      </c>
      <c r="N22" s="7"/>
      <c r="O22" s="22">
        <f t="shared" si="3"/>
        <v>796.36363636363637</v>
      </c>
      <c r="P22" s="22">
        <f t="shared" si="4"/>
        <v>0</v>
      </c>
      <c r="Q22" s="10"/>
      <c r="R22" s="22">
        <f t="shared" si="5"/>
        <v>0</v>
      </c>
      <c r="S22" s="10"/>
      <c r="T22" s="22">
        <f t="shared" si="6"/>
        <v>0</v>
      </c>
      <c r="U22" s="12"/>
      <c r="V22" s="22">
        <f t="shared" si="7"/>
        <v>0</v>
      </c>
      <c r="W22" s="7">
        <v>4.5</v>
      </c>
      <c r="X22" s="7">
        <f t="shared" si="8"/>
        <v>450</v>
      </c>
      <c r="Y22" s="22">
        <f t="shared" si="9"/>
        <v>25650</v>
      </c>
      <c r="Z22" s="7"/>
      <c r="AA22" s="7"/>
      <c r="AB22" s="20"/>
      <c r="AC22" s="7">
        <v>333</v>
      </c>
      <c r="AD22" s="22">
        <f t="shared" si="10"/>
        <v>1412.7272727272727</v>
      </c>
      <c r="AE22" s="7">
        <v>600</v>
      </c>
      <c r="AF22" s="22">
        <f t="shared" si="11"/>
        <v>2545.4545454545455</v>
      </c>
      <c r="AG22" s="7">
        <v>333</v>
      </c>
      <c r="AH22" s="22">
        <f t="shared" si="12"/>
        <v>1412.7272727272727</v>
      </c>
      <c r="AI22" s="7">
        <v>480</v>
      </c>
      <c r="AJ22" s="21">
        <f t="shared" si="13"/>
        <v>2036.3636363636363</v>
      </c>
      <c r="AK22" s="7"/>
      <c r="AL22" s="7"/>
      <c r="AM22" s="7"/>
      <c r="AN22" s="20"/>
      <c r="AO22" s="9"/>
      <c r="AP22" s="9"/>
      <c r="AQ22" s="30"/>
      <c r="AR22" s="23">
        <f t="shared" si="0"/>
        <v>33853.63636363636</v>
      </c>
      <c r="AS22" s="31">
        <f t="shared" si="16"/>
        <v>338.5363636363636</v>
      </c>
    </row>
    <row r="23" spans="1:45" ht="36.75" customHeight="1" x14ac:dyDescent="0.2">
      <c r="A23" s="7">
        <v>11</v>
      </c>
      <c r="B23" s="32" t="s">
        <v>72</v>
      </c>
      <c r="C23" s="33" t="s">
        <v>24</v>
      </c>
      <c r="D23" s="27">
        <v>100</v>
      </c>
      <c r="E23" s="32" t="s">
        <v>31</v>
      </c>
      <c r="F23" s="32" t="s">
        <v>42</v>
      </c>
      <c r="G23" s="27" t="s">
        <v>73</v>
      </c>
      <c r="H23" s="33">
        <v>165</v>
      </c>
      <c r="I23" s="9">
        <f t="shared" si="1"/>
        <v>0.60606060606060608</v>
      </c>
      <c r="J23" s="9">
        <f t="shared" si="2"/>
        <v>4.2424242424242422</v>
      </c>
      <c r="K23" s="32">
        <v>1</v>
      </c>
      <c r="L23" s="32"/>
      <c r="M23" s="10">
        <v>1314</v>
      </c>
      <c r="N23" s="7"/>
      <c r="O23" s="22">
        <f t="shared" si="3"/>
        <v>796.36363636363637</v>
      </c>
      <c r="P23" s="22">
        <f t="shared" si="4"/>
        <v>0</v>
      </c>
      <c r="Q23" s="10"/>
      <c r="R23" s="22">
        <f t="shared" si="5"/>
        <v>0</v>
      </c>
      <c r="S23" s="10"/>
      <c r="T23" s="22">
        <f t="shared" si="6"/>
        <v>0</v>
      </c>
      <c r="U23" s="12"/>
      <c r="V23" s="22">
        <f t="shared" si="7"/>
        <v>0</v>
      </c>
      <c r="W23" s="7">
        <v>4.5</v>
      </c>
      <c r="X23" s="7">
        <f t="shared" si="8"/>
        <v>450</v>
      </c>
      <c r="Y23" s="22">
        <f t="shared" si="9"/>
        <v>25650</v>
      </c>
      <c r="Z23" s="7"/>
      <c r="AA23" s="7"/>
      <c r="AB23" s="20"/>
      <c r="AC23" s="7">
        <v>333</v>
      </c>
      <c r="AD23" s="22">
        <f t="shared" si="10"/>
        <v>1412.7272727272727</v>
      </c>
      <c r="AE23" s="7">
        <v>600</v>
      </c>
      <c r="AF23" s="22">
        <f t="shared" si="11"/>
        <v>2545.4545454545455</v>
      </c>
      <c r="AG23" s="7">
        <v>333</v>
      </c>
      <c r="AH23" s="22">
        <f t="shared" si="12"/>
        <v>1412.7272727272727</v>
      </c>
      <c r="AI23" s="7">
        <v>480</v>
      </c>
      <c r="AJ23" s="21">
        <f t="shared" si="13"/>
        <v>2036.3636363636363</v>
      </c>
      <c r="AK23" s="7"/>
      <c r="AL23" s="7"/>
      <c r="AM23" s="7"/>
      <c r="AN23" s="20"/>
      <c r="AO23" s="9"/>
      <c r="AP23" s="9"/>
      <c r="AQ23" s="30"/>
      <c r="AR23" s="23">
        <f t="shared" si="0"/>
        <v>33853.63636363636</v>
      </c>
      <c r="AS23" s="31">
        <f t="shared" si="16"/>
        <v>338.5363636363636</v>
      </c>
    </row>
    <row r="24" spans="1:45" ht="36" customHeight="1" x14ac:dyDescent="0.2">
      <c r="A24" s="7">
        <v>12</v>
      </c>
      <c r="B24" s="32" t="s">
        <v>74</v>
      </c>
      <c r="C24" s="33" t="s">
        <v>24</v>
      </c>
      <c r="D24" s="27">
        <v>100</v>
      </c>
      <c r="E24" s="32" t="s">
        <v>31</v>
      </c>
      <c r="F24" s="32" t="s">
        <v>43</v>
      </c>
      <c r="G24" s="27" t="s">
        <v>73</v>
      </c>
      <c r="H24" s="33">
        <v>125</v>
      </c>
      <c r="I24" s="9">
        <f t="shared" si="1"/>
        <v>0.8</v>
      </c>
      <c r="J24" s="9">
        <f t="shared" si="2"/>
        <v>5.6000000000000005</v>
      </c>
      <c r="K24" s="32">
        <v>1</v>
      </c>
      <c r="L24" s="32"/>
      <c r="M24" s="10">
        <v>1314</v>
      </c>
      <c r="N24" s="7"/>
      <c r="O24" s="22">
        <f t="shared" si="3"/>
        <v>1051.2</v>
      </c>
      <c r="P24" s="22">
        <f t="shared" si="4"/>
        <v>0</v>
      </c>
      <c r="Q24" s="10"/>
      <c r="R24" s="22">
        <f t="shared" si="5"/>
        <v>0</v>
      </c>
      <c r="S24" s="10"/>
      <c r="T24" s="22">
        <f t="shared" si="6"/>
        <v>0</v>
      </c>
      <c r="U24" s="12"/>
      <c r="V24" s="22">
        <f t="shared" si="7"/>
        <v>0</v>
      </c>
      <c r="W24" s="7">
        <v>4.4000000000000004</v>
      </c>
      <c r="X24" s="7">
        <f t="shared" si="8"/>
        <v>440.00000000000006</v>
      </c>
      <c r="Y24" s="22">
        <f t="shared" si="9"/>
        <v>25080.000000000004</v>
      </c>
      <c r="Z24" s="7"/>
      <c r="AA24" s="7"/>
      <c r="AB24" s="20"/>
      <c r="AC24" s="7">
        <v>333</v>
      </c>
      <c r="AD24" s="22">
        <f t="shared" si="10"/>
        <v>1864.8000000000002</v>
      </c>
      <c r="AE24" s="7">
        <v>625</v>
      </c>
      <c r="AF24" s="22">
        <f t="shared" si="11"/>
        <v>3500.0000000000005</v>
      </c>
      <c r="AG24" s="7">
        <v>333</v>
      </c>
      <c r="AH24" s="22">
        <f t="shared" si="12"/>
        <v>1864.8000000000002</v>
      </c>
      <c r="AI24" s="7">
        <v>500</v>
      </c>
      <c r="AJ24" s="21">
        <f t="shared" si="13"/>
        <v>2800.0000000000005</v>
      </c>
      <c r="AK24" s="7"/>
      <c r="AL24" s="7"/>
      <c r="AM24" s="7"/>
      <c r="AN24" s="20"/>
      <c r="AO24" s="9"/>
      <c r="AP24" s="9"/>
      <c r="AQ24" s="30"/>
      <c r="AR24" s="23">
        <f t="shared" si="0"/>
        <v>36160.800000000003</v>
      </c>
      <c r="AS24" s="31">
        <f t="shared" si="16"/>
        <v>361.608</v>
      </c>
    </row>
    <row r="25" spans="1:45" ht="21.75" customHeight="1" x14ac:dyDescent="0.2">
      <c r="A25" s="7"/>
      <c r="B25" s="15" t="s">
        <v>25</v>
      </c>
      <c r="C25" s="16"/>
      <c r="D25" s="16"/>
      <c r="E25" s="16"/>
      <c r="F25" s="16"/>
      <c r="G25" s="16"/>
      <c r="H25" s="16"/>
      <c r="I25" s="11"/>
      <c r="J25" s="11"/>
      <c r="K25" s="16"/>
      <c r="L25" s="16"/>
      <c r="M25" s="16"/>
      <c r="N25" s="16"/>
      <c r="O25" s="19">
        <f>SUM(O13:O24)</f>
        <v>28093.355792034054</v>
      </c>
      <c r="P25" s="19">
        <f>SUM(P13:P24)</f>
        <v>808.46153846153845</v>
      </c>
      <c r="Q25" s="19"/>
      <c r="R25" s="19">
        <f>SUM(R13:R24)</f>
        <v>3330</v>
      </c>
      <c r="S25" s="19"/>
      <c r="T25" s="19">
        <f>SUM(T13:T24)</f>
        <v>2497.5</v>
      </c>
      <c r="U25" s="19"/>
      <c r="V25" s="19">
        <f>SUM(V13:V24)</f>
        <v>161.69230769230771</v>
      </c>
      <c r="W25" s="19"/>
      <c r="X25" s="19"/>
      <c r="Y25" s="19">
        <f>SUM(Y13:Y24)</f>
        <v>376770</v>
      </c>
      <c r="Z25" s="19"/>
      <c r="AA25" s="19"/>
      <c r="AB25" s="19">
        <f>SUM(AB13:AB24)</f>
        <v>0</v>
      </c>
      <c r="AC25" s="19"/>
      <c r="AD25" s="19">
        <f>SUM(AD13:AD24)</f>
        <v>64395.149376710251</v>
      </c>
      <c r="AE25" s="19"/>
      <c r="AF25" s="19">
        <f>SUM(AF13:AF24)</f>
        <v>35858.283926218704</v>
      </c>
      <c r="AG25" s="19"/>
      <c r="AH25" s="19">
        <f>SUM(AH13:AH24)</f>
        <v>52279.764761325641</v>
      </c>
      <c r="AI25" s="19"/>
      <c r="AJ25" s="19">
        <f>SUM(AJ13:AJ24)</f>
        <v>27399.23583662714</v>
      </c>
      <c r="AK25" s="19"/>
      <c r="AL25" s="19"/>
      <c r="AM25" s="19"/>
      <c r="AN25" s="19">
        <f>SUM(AN13:AN24)</f>
        <v>0</v>
      </c>
      <c r="AO25" s="19"/>
      <c r="AP25" s="19"/>
      <c r="AQ25" s="19">
        <f>SUM(AQ13:AQ24)</f>
        <v>400000</v>
      </c>
      <c r="AR25" s="23">
        <f>SUM(AR13:AR24)</f>
        <v>991593.44353906973</v>
      </c>
      <c r="AS25" s="31">
        <f t="shared" si="16"/>
        <v>9915.9344353906981</v>
      </c>
    </row>
  </sheetData>
  <mergeCells count="47">
    <mergeCell ref="AJ6:AN6"/>
    <mergeCell ref="AC7:AH7"/>
    <mergeCell ref="AJ7:AK7"/>
    <mergeCell ref="AP7:AQ7"/>
    <mergeCell ref="AJ5:AM5"/>
    <mergeCell ref="AP5:AS6"/>
    <mergeCell ref="AC5:AG5"/>
    <mergeCell ref="AC6:AD6"/>
    <mergeCell ref="AO9:AQ10"/>
    <mergeCell ref="AR9:AS10"/>
    <mergeCell ref="S10:T10"/>
    <mergeCell ref="U10:V10"/>
    <mergeCell ref="AC10:AD10"/>
    <mergeCell ref="AE10:AF10"/>
    <mergeCell ref="AG10:AH10"/>
    <mergeCell ref="AI10:AJ10"/>
    <mergeCell ref="S9:V9"/>
    <mergeCell ref="W9:Y10"/>
    <mergeCell ref="AK9:AN10"/>
    <mergeCell ref="E7:F7"/>
    <mergeCell ref="Q9:R10"/>
    <mergeCell ref="AC9:AF9"/>
    <mergeCell ref="AG9:AJ9"/>
    <mergeCell ref="A9:A11"/>
    <mergeCell ref="B9:B11"/>
    <mergeCell ref="C9:C11"/>
    <mergeCell ref="D9:D11"/>
    <mergeCell ref="E9:F10"/>
    <mergeCell ref="G9:G11"/>
    <mergeCell ref="I9:I11"/>
    <mergeCell ref="J9:J11"/>
    <mergeCell ref="K9:L10"/>
    <mergeCell ref="M9:N10"/>
    <mergeCell ref="O9:P10"/>
    <mergeCell ref="AC8:AD8"/>
    <mergeCell ref="I3:P3"/>
    <mergeCell ref="A5:D5"/>
    <mergeCell ref="E5:H5"/>
    <mergeCell ref="E6:F6"/>
    <mergeCell ref="M5:O5"/>
    <mergeCell ref="AC4:AG4"/>
    <mergeCell ref="R7:V7"/>
    <mergeCell ref="H9:H11"/>
    <mergeCell ref="R5:T5"/>
    <mergeCell ref="Y5:AA5"/>
    <mergeCell ref="Z9:AB10"/>
    <mergeCell ref="Y7:AA7"/>
  </mergeCells>
  <pageMargins left="0.70866141732283472" right="0.70866141732283472" top="0.74803149606299213" bottom="0.74803149606299213" header="0.31496062992125984" footer="0.31496062992125984"/>
  <pageSetup paperSize="8" scale="5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пар 4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Болдырь Дмитрий Александрович</cp:lastModifiedBy>
  <cp:lastPrinted>2024-12-25T12:35:06Z</cp:lastPrinted>
  <dcterms:created xsi:type="dcterms:W3CDTF">2010-04-22T14:36:16Z</dcterms:created>
  <dcterms:modified xsi:type="dcterms:W3CDTF">2025-02-06T11:57:32Z</dcterms:modified>
</cp:coreProperties>
</file>