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Озим.тритикале 3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8" i="5" l="1"/>
  <c r="X38" i="5"/>
  <c r="Y38" i="5" s="1"/>
  <c r="D38" i="5"/>
  <c r="I38" i="5" s="1"/>
  <c r="AJ37" i="5"/>
  <c r="AF37" i="5"/>
  <c r="J37" i="5"/>
  <c r="AH37" i="5" s="1"/>
  <c r="D37" i="5"/>
  <c r="AL37" i="5" s="1"/>
  <c r="Y36" i="5"/>
  <c r="X36" i="5"/>
  <c r="O36" i="5"/>
  <c r="T36" i="5" s="1"/>
  <c r="I36" i="5"/>
  <c r="P36" i="5" s="1"/>
  <c r="V36" i="5" s="1"/>
  <c r="AQ35" i="5"/>
  <c r="X35" i="5"/>
  <c r="Y35" i="5" s="1"/>
  <c r="I35" i="5"/>
  <c r="P35" i="5" s="1"/>
  <c r="V35" i="5" s="1"/>
  <c r="AQ34" i="5"/>
  <c r="AL34" i="5"/>
  <c r="X34" i="5"/>
  <c r="Y34" i="5" s="1"/>
  <c r="P34" i="5"/>
  <c r="V34" i="5" s="1"/>
  <c r="O34" i="5"/>
  <c r="J34" i="5"/>
  <c r="AF34" i="5" s="1"/>
  <c r="AQ33" i="5"/>
  <c r="X33" i="5"/>
  <c r="Y33" i="5" s="1"/>
  <c r="P33" i="5"/>
  <c r="V33" i="5" s="1"/>
  <c r="O33" i="5"/>
  <c r="T33" i="5" s="1"/>
  <c r="I33" i="5"/>
  <c r="J33" i="5" s="1"/>
  <c r="AL32" i="5"/>
  <c r="X32" i="5"/>
  <c r="Y32" i="5" s="1"/>
  <c r="AQ31" i="5"/>
  <c r="Y31" i="5"/>
  <c r="X31" i="5"/>
  <c r="P31" i="5"/>
  <c r="V31" i="5" s="1"/>
  <c r="O31" i="5"/>
  <c r="T31" i="5" s="1"/>
  <c r="J31" i="5"/>
  <c r="AJ31" i="5" s="1"/>
  <c r="I31" i="5"/>
  <c r="AQ30" i="5"/>
  <c r="X30" i="5"/>
  <c r="Y30" i="5" s="1"/>
  <c r="I30" i="5"/>
  <c r="O30" i="5" s="1"/>
  <c r="AL29" i="5"/>
  <c r="X29" i="5"/>
  <c r="Y29" i="5" s="1"/>
  <c r="AQ28" i="5"/>
  <c r="X28" i="5"/>
  <c r="Y28" i="5" s="1"/>
  <c r="I28" i="5"/>
  <c r="P28" i="5" s="1"/>
  <c r="V28" i="5" s="1"/>
  <c r="D27" i="5"/>
  <c r="AQ26" i="5"/>
  <c r="AB26" i="5"/>
  <c r="X26" i="5"/>
  <c r="Y26" i="5" s="1"/>
  <c r="P26" i="5"/>
  <c r="V26" i="5" s="1"/>
  <c r="J26" i="5"/>
  <c r="AJ26" i="5" s="1"/>
  <c r="I26" i="5"/>
  <c r="O26" i="5" s="1"/>
  <c r="D26" i="5"/>
  <c r="AQ25" i="5"/>
  <c r="AB25" i="5"/>
  <c r="AB39" i="5" s="1"/>
  <c r="D25" i="5"/>
  <c r="X25" i="5" s="1"/>
  <c r="Y25" i="5" s="1"/>
  <c r="AH24" i="5"/>
  <c r="X24" i="5"/>
  <c r="Y24" i="5" s="1"/>
  <c r="P24" i="5"/>
  <c r="V24" i="5" s="1"/>
  <c r="J24" i="5"/>
  <c r="AJ24" i="5" s="1"/>
  <c r="I24" i="5"/>
  <c r="O24" i="5" s="1"/>
  <c r="AF23" i="5"/>
  <c r="AD23" i="5"/>
  <c r="X23" i="5"/>
  <c r="Y23" i="5" s="1"/>
  <c r="O23" i="5"/>
  <c r="T23" i="5" s="1"/>
  <c r="J23" i="5"/>
  <c r="AJ23" i="5" s="1"/>
  <c r="I23" i="5"/>
  <c r="P23" i="5" s="1"/>
  <c r="V23" i="5" s="1"/>
  <c r="X22" i="5"/>
  <c r="Y22" i="5" s="1"/>
  <c r="I22" i="5"/>
  <c r="P22" i="5" s="1"/>
  <c r="V22" i="5" s="1"/>
  <c r="Y21" i="5"/>
  <c r="X21" i="5"/>
  <c r="I21" i="5"/>
  <c r="P21" i="5" s="1"/>
  <c r="V21" i="5" s="1"/>
  <c r="AH20" i="5"/>
  <c r="X20" i="5"/>
  <c r="Y20" i="5" s="1"/>
  <c r="P20" i="5"/>
  <c r="V20" i="5" s="1"/>
  <c r="J20" i="5"/>
  <c r="AJ20" i="5" s="1"/>
  <c r="I20" i="5"/>
  <c r="O20" i="5" s="1"/>
  <c r="AF19" i="5"/>
  <c r="AD19" i="5"/>
  <c r="X19" i="5"/>
  <c r="Y19" i="5" s="1"/>
  <c r="V19" i="5"/>
  <c r="P19" i="5"/>
  <c r="O19" i="5"/>
  <c r="T19" i="5" s="1"/>
  <c r="J19" i="5"/>
  <c r="AJ19" i="5" s="1"/>
  <c r="I19" i="5"/>
  <c r="X18" i="5"/>
  <c r="Y18" i="5" s="1"/>
  <c r="I18" i="5"/>
  <c r="P18" i="5" s="1"/>
  <c r="V18" i="5" s="1"/>
  <c r="Y17" i="5"/>
  <c r="X17" i="5"/>
  <c r="I17" i="5"/>
  <c r="J17" i="5" s="1"/>
  <c r="AH16" i="5"/>
  <c r="X16" i="5"/>
  <c r="Y16" i="5" s="1"/>
  <c r="P16" i="5"/>
  <c r="V16" i="5" s="1"/>
  <c r="J16" i="5"/>
  <c r="AJ16" i="5" s="1"/>
  <c r="I16" i="5"/>
  <c r="O16" i="5" s="1"/>
  <c r="AF15" i="5"/>
  <c r="AD15" i="5"/>
  <c r="X15" i="5"/>
  <c r="Y15" i="5" s="1"/>
  <c r="V15" i="5"/>
  <c r="P15" i="5"/>
  <c r="O15" i="5"/>
  <c r="T15" i="5" s="1"/>
  <c r="J15" i="5"/>
  <c r="AJ15" i="5" s="1"/>
  <c r="I15" i="5"/>
  <c r="AQ14" i="5"/>
  <c r="AQ39" i="5" s="1"/>
  <c r="Y14" i="5"/>
  <c r="X14" i="5"/>
  <c r="I14" i="5"/>
  <c r="J14" i="5" s="1"/>
  <c r="Y13" i="5"/>
  <c r="X13" i="5"/>
  <c r="P13" i="5"/>
  <c r="O13" i="5"/>
  <c r="J13" i="5"/>
  <c r="AJ13" i="5" s="1"/>
  <c r="I13" i="5"/>
  <c r="R33" i="5" l="1"/>
  <c r="J30" i="5"/>
  <c r="AJ30" i="5" s="1"/>
  <c r="P30" i="5"/>
  <c r="V30" i="5" s="1"/>
  <c r="AH17" i="5"/>
  <c r="AF17" i="5"/>
  <c r="AD17" i="5"/>
  <c r="AJ17" i="5"/>
  <c r="AN37" i="5"/>
  <c r="AM37" i="5"/>
  <c r="R20" i="5"/>
  <c r="T20" i="5"/>
  <c r="R26" i="5"/>
  <c r="AR26" i="5" s="1"/>
  <c r="AS26" i="5" s="1"/>
  <c r="T26" i="5"/>
  <c r="R30" i="5"/>
  <c r="T30" i="5"/>
  <c r="AN34" i="5"/>
  <c r="T24" i="5"/>
  <c r="R24" i="5"/>
  <c r="P38" i="5"/>
  <c r="V38" i="5" s="1"/>
  <c r="O38" i="5"/>
  <c r="J38" i="5"/>
  <c r="AJ33" i="5"/>
  <c r="AH33" i="5"/>
  <c r="AF33" i="5"/>
  <c r="AD33" i="5"/>
  <c r="AR33" i="5" s="1"/>
  <c r="AS33" i="5" s="1"/>
  <c r="AD14" i="5"/>
  <c r="AJ14" i="5"/>
  <c r="AF14" i="5"/>
  <c r="AH14" i="5"/>
  <c r="R16" i="5"/>
  <c r="T16" i="5"/>
  <c r="AH34" i="5"/>
  <c r="J21" i="5"/>
  <c r="I25" i="5"/>
  <c r="X27" i="5"/>
  <c r="Y27" i="5" s="1"/>
  <c r="AJ34" i="5"/>
  <c r="J36" i="5"/>
  <c r="O17" i="5"/>
  <c r="AN29" i="5"/>
  <c r="AR29" i="5" s="1"/>
  <c r="AS29" i="5" s="1"/>
  <c r="R31" i="5"/>
  <c r="AR31" i="5" s="1"/>
  <c r="AS31" i="5" s="1"/>
  <c r="AM34" i="5"/>
  <c r="O21" i="5"/>
  <c r="AL27" i="5"/>
  <c r="J18" i="5"/>
  <c r="J22" i="5"/>
  <c r="AD30" i="5"/>
  <c r="R36" i="5"/>
  <c r="P14" i="5"/>
  <c r="V14" i="5" s="1"/>
  <c r="AH15" i="5"/>
  <c r="O18" i="5"/>
  <c r="AH19" i="5"/>
  <c r="O22" i="5"/>
  <c r="AH23" i="5"/>
  <c r="AD26" i="5"/>
  <c r="AF30" i="5"/>
  <c r="R34" i="5"/>
  <c r="AR34" i="5" s="1"/>
  <c r="AS34" i="5" s="1"/>
  <c r="X37" i="5"/>
  <c r="Y37" i="5" s="1"/>
  <c r="AR37" i="5" s="1"/>
  <c r="AS37" i="5" s="1"/>
  <c r="R13" i="5"/>
  <c r="O14" i="5"/>
  <c r="V13" i="5"/>
  <c r="AD16" i="5"/>
  <c r="AD20" i="5"/>
  <c r="AD24" i="5"/>
  <c r="AF26" i="5"/>
  <c r="AH30" i="5"/>
  <c r="AM32" i="5"/>
  <c r="AN32" i="5" s="1"/>
  <c r="AR32" i="5" s="1"/>
  <c r="AS32" i="5" s="1"/>
  <c r="T34" i="5"/>
  <c r="P17" i="5"/>
  <c r="V17" i="5" s="1"/>
  <c r="T13" i="5"/>
  <c r="AF16" i="5"/>
  <c r="AF20" i="5"/>
  <c r="AF24" i="5"/>
  <c r="AH26" i="5"/>
  <c r="AD37" i="5"/>
  <c r="AD31" i="5"/>
  <c r="AF13" i="5"/>
  <c r="J28" i="5"/>
  <c r="AF31" i="5"/>
  <c r="J35" i="5"/>
  <c r="R19" i="5"/>
  <c r="R23" i="5"/>
  <c r="AR23" i="5" s="1"/>
  <c r="AS23" i="5" s="1"/>
  <c r="O35" i="5"/>
  <c r="AD13" i="5"/>
  <c r="AH13" i="5"/>
  <c r="R15" i="5"/>
  <c r="AR15" i="5" s="1"/>
  <c r="AS15" i="5" s="1"/>
  <c r="O28" i="5"/>
  <c r="AH31" i="5"/>
  <c r="AD34" i="5"/>
  <c r="P5" i="5"/>
  <c r="AR24" i="5" l="1"/>
  <c r="AS24" i="5" s="1"/>
  <c r="AR16" i="5"/>
  <c r="AS16" i="5" s="1"/>
  <c r="AR30" i="5"/>
  <c r="AS30" i="5" s="1"/>
  <c r="AR20" i="5"/>
  <c r="AS20" i="5" s="1"/>
  <c r="AR19" i="5"/>
  <c r="AS19" i="5" s="1"/>
  <c r="AJ28" i="5"/>
  <c r="AH28" i="5"/>
  <c r="AF28" i="5"/>
  <c r="AD28" i="5"/>
  <c r="J25" i="5"/>
  <c r="P25" i="5"/>
  <c r="O25" i="5"/>
  <c r="AH21" i="5"/>
  <c r="AF21" i="5"/>
  <c r="AD21" i="5"/>
  <c r="AJ21" i="5"/>
  <c r="AD18" i="5"/>
  <c r="AH18" i="5"/>
  <c r="AF18" i="5"/>
  <c r="AJ18" i="5"/>
  <c r="T21" i="5"/>
  <c r="R21" i="5"/>
  <c r="T28" i="5"/>
  <c r="R28" i="5"/>
  <c r="AR28" i="5" s="1"/>
  <c r="AS28" i="5" s="1"/>
  <c r="Y39" i="5"/>
  <c r="AJ38" i="5"/>
  <c r="AH38" i="5"/>
  <c r="AF38" i="5"/>
  <c r="AD38" i="5"/>
  <c r="T22" i="5"/>
  <c r="R22" i="5"/>
  <c r="AR22" i="5" s="1"/>
  <c r="AS22" i="5" s="1"/>
  <c r="T18" i="5"/>
  <c r="R18" i="5"/>
  <c r="T17" i="5"/>
  <c r="R17" i="5"/>
  <c r="AR17" i="5" s="1"/>
  <c r="AS17" i="5" s="1"/>
  <c r="T38" i="5"/>
  <c r="R38" i="5"/>
  <c r="AR38" i="5" s="1"/>
  <c r="AS38" i="5" s="1"/>
  <c r="T35" i="5"/>
  <c r="R35" i="5"/>
  <c r="AH36" i="5"/>
  <c r="AF36" i="5"/>
  <c r="AD36" i="5"/>
  <c r="AJ36" i="5"/>
  <c r="AJ22" i="5"/>
  <c r="AH22" i="5"/>
  <c r="AF22" i="5"/>
  <c r="AD22" i="5"/>
  <c r="T14" i="5"/>
  <c r="R14" i="5"/>
  <c r="AR14" i="5"/>
  <c r="AS14" i="5" s="1"/>
  <c r="AJ35" i="5"/>
  <c r="AH35" i="5"/>
  <c r="AF35" i="5"/>
  <c r="AD35" i="5"/>
  <c r="AR13" i="5"/>
  <c r="AM27" i="5"/>
  <c r="AN27" i="5" s="1"/>
  <c r="AR35" i="5" l="1"/>
  <c r="AS35" i="5" s="1"/>
  <c r="AR21" i="5"/>
  <c r="AS21" i="5" s="1"/>
  <c r="AR18" i="5"/>
  <c r="AS18" i="5" s="1"/>
  <c r="AN39" i="5"/>
  <c r="AR27" i="5"/>
  <c r="AS27" i="5" s="1"/>
  <c r="AJ39" i="5"/>
  <c r="T25" i="5"/>
  <c r="T39" i="5" s="1"/>
  <c r="R25" i="5"/>
  <c r="R39" i="5" s="1"/>
  <c r="V25" i="5"/>
  <c r="V39" i="5" s="1"/>
  <c r="P39" i="5"/>
  <c r="AS13" i="5"/>
  <c r="AD25" i="5"/>
  <c r="AD39" i="5" s="1"/>
  <c r="AJ25" i="5"/>
  <c r="AH25" i="5"/>
  <c r="AF25" i="5"/>
  <c r="AF39" i="5" s="1"/>
  <c r="AR36" i="5"/>
  <c r="AS36" i="5" s="1"/>
  <c r="AH39" i="5"/>
  <c r="O39" i="5"/>
  <c r="AR25" i="5" l="1"/>
  <c r="AS25" i="5" l="1"/>
  <c r="AR39" i="5"/>
  <c r="AS39" i="5" s="1"/>
</calcChain>
</file>

<file path=xl/sharedStrings.xml><?xml version="1.0" encoding="utf-8"?>
<sst xmlns="http://schemas.openxmlformats.org/spreadsheetml/2006/main" count="205" uniqueCount="124">
  <si>
    <t>№ п/п</t>
  </si>
  <si>
    <t>Наименование работ и средства механизации</t>
  </si>
  <si>
    <t>Обьемы работ в физическом выражении</t>
  </si>
  <si>
    <t>Количество нормосмен в работе</t>
  </si>
  <si>
    <t>Единица измерения</t>
  </si>
  <si>
    <t xml:space="preserve">Обслуживающий персонал для выполнения нормы </t>
  </si>
  <si>
    <t xml:space="preserve">Механизаторов </t>
  </si>
  <si>
    <t>Механизаторов</t>
  </si>
  <si>
    <t>Разнорабочих</t>
  </si>
  <si>
    <t xml:space="preserve">Тарифный фонд зарплаты на весь обьем работы, всего(руб.коп.) </t>
  </si>
  <si>
    <t>Надбавка за класность</t>
  </si>
  <si>
    <t>% к тарифу</t>
  </si>
  <si>
    <t>Дополнительная и повышенная оплата</t>
  </si>
  <si>
    <t>%  к тарифу</t>
  </si>
  <si>
    <t>%  к оплате</t>
  </si>
  <si>
    <t>Тракторы</t>
  </si>
  <si>
    <t>Сельхоз машины</t>
  </si>
  <si>
    <t>Всего</t>
  </si>
  <si>
    <t>Автотранспорт</t>
  </si>
  <si>
    <t>Растояние перевозки км</t>
  </si>
  <si>
    <t>Всего т-км</t>
  </si>
  <si>
    <t>Прямые затраты</t>
  </si>
  <si>
    <t>Норма выроботки за смену</t>
  </si>
  <si>
    <t>на 1 час работы</t>
  </si>
  <si>
    <t>га</t>
  </si>
  <si>
    <t>т</t>
  </si>
  <si>
    <t>Итого</t>
  </si>
  <si>
    <t>мощность эл. двигателя (кВт час)</t>
  </si>
  <si>
    <t>Стоимость всего, руб.</t>
  </si>
  <si>
    <t>Стоимость 1 кВт часа, руб.</t>
  </si>
  <si>
    <t>количество, т</t>
  </si>
  <si>
    <t>стоимость, руб</t>
  </si>
  <si>
    <t>К-744</t>
  </si>
  <si>
    <t>Стоимость, руб.</t>
  </si>
  <si>
    <t>IV</t>
  </si>
  <si>
    <t>ЛДГ-20</t>
  </si>
  <si>
    <t>Урожайность, ц/га</t>
  </si>
  <si>
    <t>Валовой сбор, т</t>
  </si>
  <si>
    <t>Площадь, га:</t>
  </si>
  <si>
    <t>Предшественник:</t>
  </si>
  <si>
    <t>пар</t>
  </si>
  <si>
    <t>Состав агрегата</t>
  </si>
  <si>
    <t>Дизельное топливо</t>
  </si>
  <si>
    <t>Электроэнергия</t>
  </si>
  <si>
    <t>цена, руб./т</t>
  </si>
  <si>
    <t>VII</t>
  </si>
  <si>
    <t>ПНУ-8-40</t>
  </si>
  <si>
    <t>СБГ 22</t>
  </si>
  <si>
    <t>Tiler master 16</t>
  </si>
  <si>
    <t>ПС-10</t>
  </si>
  <si>
    <t>КАМАЗ</t>
  </si>
  <si>
    <t>ПЗС-150</t>
  </si>
  <si>
    <t>Manitiou 1436</t>
  </si>
  <si>
    <t xml:space="preserve"> К-744</t>
  </si>
  <si>
    <t>Прямое комбайнирование</t>
  </si>
  <si>
    <t>Полесье 1218</t>
  </si>
  <si>
    <t>Перевозка зерна на ток до 10км</t>
  </si>
  <si>
    <t>Предварительная (первичная) подработка зерна</t>
  </si>
  <si>
    <t>ЗАВ-40</t>
  </si>
  <si>
    <t>Календарные сроки работ</t>
  </si>
  <si>
    <t>Затраты труда за норму, ч</t>
  </si>
  <si>
    <t>Тарифная ставка за норму, руб</t>
  </si>
  <si>
    <t>на единицу работы, л</t>
  </si>
  <si>
    <t>Всего,  л</t>
  </si>
  <si>
    <t>Текущий ремонт, руб.</t>
  </si>
  <si>
    <t>Амортизация, руб</t>
  </si>
  <si>
    <t>Подвоз воды  до 10км</t>
  </si>
  <si>
    <t>Удобрения и средства хим. защиты</t>
  </si>
  <si>
    <t>Всего, руб.</t>
  </si>
  <si>
    <t>на 1 га,руб.</t>
  </si>
  <si>
    <t>ТУМАН-2 (28м)</t>
  </si>
  <si>
    <t>Норма высева, ц/га:</t>
  </si>
  <si>
    <t>Норма внесения удобрений (N,P,K), кг/га:</t>
  </si>
  <si>
    <t>Погрузка мин.удобрений (аммиачная селитра)</t>
  </si>
  <si>
    <t xml:space="preserve">Средства хим.защиты: </t>
  </si>
  <si>
    <t>Стоимость перевозки, руб./т:</t>
  </si>
  <si>
    <t>Культура: озимая тритикале</t>
  </si>
  <si>
    <t>Сумма, руб.</t>
  </si>
  <si>
    <t>Стоимость 1 т-км, руб.</t>
  </si>
  <si>
    <t>Стоемость,руб.</t>
  </si>
  <si>
    <t>Цена, руб/л</t>
  </si>
  <si>
    <t>трактор/автомобиль</t>
  </si>
  <si>
    <t>прицепное/навесное вспомогательное оборудование</t>
  </si>
  <si>
    <t xml:space="preserve">Погрузка семян </t>
  </si>
  <si>
    <t>Подвоз семян до 10км</t>
  </si>
  <si>
    <t>Подвоз мин.удобрений до 10км</t>
  </si>
  <si>
    <t>кондиц.семян</t>
  </si>
  <si>
    <t>Лущение стерни 6-8см</t>
  </si>
  <si>
    <t>Вспашка зяби 20-22см</t>
  </si>
  <si>
    <t>VIII-Х</t>
  </si>
  <si>
    <t>Весеннее боронование (при физич.спелости почвы)</t>
  </si>
  <si>
    <t>III-IV</t>
  </si>
  <si>
    <t>1-я культивация 10-12см</t>
  </si>
  <si>
    <t>2-я  культивация 8-10см</t>
  </si>
  <si>
    <t>V-VI</t>
  </si>
  <si>
    <t>VI-VII</t>
  </si>
  <si>
    <t>1-е боронование (при выпадении осадков)</t>
  </si>
  <si>
    <t>VII-VIII</t>
  </si>
  <si>
    <t>2-е боронование (при выпадении осадков)</t>
  </si>
  <si>
    <t>VIII-IX</t>
  </si>
  <si>
    <t>Предпосевная культивация (на грубину заделки семян)</t>
  </si>
  <si>
    <t>Разбрасывание удобренией по мерзло-талой  (аммиачная селитра)</t>
  </si>
  <si>
    <t xml:space="preserve">Погрузка мин.удобрений </t>
  </si>
  <si>
    <t>ТУМАН 2</t>
  </si>
  <si>
    <t>Обработка гербицидом (при наличии корнеотпрысковых сорняков) глифосат</t>
  </si>
  <si>
    <t>Гербицид Торнадо540 или аналог, л/га</t>
  </si>
  <si>
    <t>(д.в. калиевая соль глифосата к-ты)</t>
  </si>
  <si>
    <t>Посев с внесением мин.удобрений (аммофос)</t>
  </si>
  <si>
    <t>Сухостепная зона каштановых почв (Правобережье)</t>
  </si>
  <si>
    <t>VI-VIII</t>
  </si>
  <si>
    <t>Протравливание семян (за 1-3 дня до посева) Протиоконазол 150 г/л+Тебуконазол 20 г/л</t>
  </si>
  <si>
    <t>Обработка гербицидом(Протиоконазол 150 г/л+Тебуконазол 20 г/л)</t>
  </si>
  <si>
    <t>Протравитель Протиоконазол 150 г/л+Тебуконазол 20 г/л</t>
  </si>
  <si>
    <t>Удобрения Аммофос</t>
  </si>
  <si>
    <t>Аммиачная селитра</t>
  </si>
  <si>
    <t>Гербицид 2,4-Д (2-этилгексиловый эфир) 410 г/л+ Флорасулам 15 г/л</t>
  </si>
  <si>
    <t>22500 руб/т</t>
  </si>
  <si>
    <t>65000 руб/т</t>
  </si>
  <si>
    <t>СКП-2,1"Омичка" (5ед)</t>
  </si>
  <si>
    <t>ГАЗ-NEXT</t>
  </si>
  <si>
    <t>ТЕХНОЛОГИЧЕСКАЯ КАРТА</t>
  </si>
  <si>
    <t>3-я культивация 5-6 см</t>
  </si>
  <si>
    <t>4-я культивация 5-6 см</t>
  </si>
  <si>
    <t>5-я культивация 5-6 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</si>
</sst>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4"/>
      <name val="Arial Cyr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i/>
      <sz val="8"/>
      <color theme="1"/>
      <name val="Arial Cyr"/>
      <charset val="204"/>
    </font>
    <font>
      <sz val="8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textRotation="90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0" fillId="0" borderId="0" xfId="0" applyAlignment="1"/>
    <xf numFmtId="0" fontId="0" fillId="0" borderId="4" xfId="0" applyBorder="1" applyAlignment="1"/>
    <xf numFmtId="0" fontId="0" fillId="0" borderId="0" xfId="0" applyNumberFormat="1" applyAlignment="1">
      <alignment wrapText="1"/>
    </xf>
    <xf numFmtId="20" fontId="0" fillId="0" borderId="0" xfId="0" applyNumberFormat="1"/>
    <xf numFmtId="0" fontId="0" fillId="0" borderId="0" xfId="0" applyAlignment="1">
      <alignment wrapText="1"/>
    </xf>
    <xf numFmtId="0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45" wrapText="1"/>
    </xf>
    <xf numFmtId="0" fontId="2" fillId="0" borderId="10" xfId="0" applyFont="1" applyBorder="1" applyAlignment="1">
      <alignment horizontal="center" vertical="center" textRotation="45" wrapText="1"/>
    </xf>
    <xf numFmtId="0" fontId="2" fillId="0" borderId="9" xfId="0" applyFont="1" applyBorder="1" applyAlignment="1">
      <alignment horizontal="center" vertical="center" textRotation="45" wrapText="1"/>
    </xf>
    <xf numFmtId="0" fontId="2" fillId="0" borderId="11" xfId="0" applyFont="1" applyBorder="1" applyAlignment="1">
      <alignment horizontal="center" vertical="center" textRotation="45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U39"/>
  <sheetViews>
    <sheetView tabSelected="1" topLeftCell="A15" workbookViewId="0">
      <selection activeCell="B19" sqref="B19:B21"/>
    </sheetView>
  </sheetViews>
  <sheetFormatPr defaultRowHeight="12.75" x14ac:dyDescent="0.2"/>
  <cols>
    <col min="1" max="1" width="4.140625" customWidth="1"/>
    <col min="2" max="2" width="42.28515625" customWidth="1"/>
    <col min="3" max="3" width="4.7109375" customWidth="1"/>
    <col min="4" max="4" width="7" customWidth="1"/>
    <col min="5" max="5" width="13.28515625" customWidth="1"/>
    <col min="6" max="6" width="11.42578125" customWidth="1"/>
    <col min="7" max="7" width="5.5703125" customWidth="1"/>
    <col min="8" max="11" width="6.28515625" customWidth="1"/>
    <col min="12" max="12" width="6" customWidth="1"/>
    <col min="13" max="13" width="5.5703125" customWidth="1"/>
    <col min="14" max="14" width="5.7109375" customWidth="1"/>
    <col min="15" max="15" width="7" customWidth="1"/>
    <col min="16" max="16" width="6.42578125" customWidth="1"/>
    <col min="17" max="17" width="4.7109375" customWidth="1"/>
    <col min="18" max="18" width="6" customWidth="1"/>
    <col min="19" max="19" width="4.5703125" customWidth="1"/>
    <col min="20" max="20" width="6.5703125" customWidth="1"/>
    <col min="21" max="21" width="5.140625" customWidth="1"/>
    <col min="22" max="22" width="5.5703125" customWidth="1"/>
    <col min="23" max="23" width="5.28515625" customWidth="1"/>
    <col min="24" max="24" width="5.42578125" customWidth="1"/>
    <col min="25" max="25" width="8.28515625" customWidth="1"/>
    <col min="26" max="26" width="6" customWidth="1"/>
    <col min="27" max="27" width="6.140625" customWidth="1"/>
    <col min="28" max="28" width="5.7109375" customWidth="1"/>
    <col min="29" max="29" width="5.28515625" customWidth="1"/>
    <col min="30" max="30" width="8.28515625" customWidth="1"/>
    <col min="31" max="31" width="5.28515625" customWidth="1"/>
    <col min="32" max="32" width="7.42578125" customWidth="1"/>
    <col min="33" max="33" width="6" customWidth="1"/>
    <col min="34" max="34" width="8" customWidth="1"/>
    <col min="35" max="35" width="5.28515625" customWidth="1"/>
    <col min="36" max="36" width="8.5703125" customWidth="1"/>
    <col min="37" max="37" width="5.5703125" customWidth="1"/>
    <col min="38" max="38" width="4.7109375" customWidth="1"/>
    <col min="39" max="39" width="5.7109375" customWidth="1"/>
    <col min="40" max="40" width="7.140625" customWidth="1"/>
    <col min="41" max="41" width="6.5703125" customWidth="1"/>
    <col min="42" max="42" width="8.7109375" customWidth="1"/>
    <col min="43" max="43" width="8.5703125" customWidth="1"/>
  </cols>
  <sheetData>
    <row r="2" spans="1:47" ht="33" customHeight="1" x14ac:dyDescent="0.2">
      <c r="AD2" s="45" t="s">
        <v>112</v>
      </c>
      <c r="AE2" s="45"/>
      <c r="AF2" s="45"/>
      <c r="AG2" s="45"/>
      <c r="AH2" s="42"/>
      <c r="AI2" s="42">
        <v>0.5</v>
      </c>
      <c r="AK2" s="40" t="s">
        <v>113</v>
      </c>
      <c r="AL2" s="40"/>
      <c r="AO2" s="43">
        <v>0.53611111111111109</v>
      </c>
      <c r="AQ2" t="s">
        <v>117</v>
      </c>
    </row>
    <row r="3" spans="1:47" ht="18" x14ac:dyDescent="0.25">
      <c r="I3" s="70" t="s">
        <v>120</v>
      </c>
      <c r="J3" s="70"/>
      <c r="K3" s="70"/>
      <c r="L3" s="70"/>
      <c r="M3" s="70"/>
      <c r="N3" s="70"/>
      <c r="O3" s="70"/>
      <c r="P3" s="70"/>
      <c r="AD3" s="46" t="s">
        <v>80</v>
      </c>
      <c r="AE3" s="46"/>
      <c r="AI3">
        <v>4500</v>
      </c>
      <c r="AK3" t="s">
        <v>114</v>
      </c>
      <c r="AO3">
        <v>34.4</v>
      </c>
      <c r="AQ3" t="s">
        <v>116</v>
      </c>
    </row>
    <row r="4" spans="1:47" x14ac:dyDescent="0.2">
      <c r="AC4" s="40"/>
      <c r="AD4" s="44"/>
      <c r="AE4" s="44"/>
      <c r="AF4" s="44"/>
      <c r="AG4" s="44"/>
      <c r="AH4" s="44"/>
    </row>
    <row r="5" spans="1:47" ht="48" customHeight="1" x14ac:dyDescent="0.2">
      <c r="A5" s="68" t="s">
        <v>108</v>
      </c>
      <c r="B5" s="68"/>
      <c r="C5" s="68"/>
      <c r="D5" s="68"/>
      <c r="E5" s="69" t="s">
        <v>76</v>
      </c>
      <c r="F5" s="69"/>
      <c r="G5" s="69"/>
      <c r="H5" s="69"/>
      <c r="I5" t="s">
        <v>36</v>
      </c>
      <c r="K5" s="1"/>
      <c r="L5" s="17">
        <v>20</v>
      </c>
      <c r="M5" s="46" t="s">
        <v>37</v>
      </c>
      <c r="N5" s="46"/>
      <c r="O5" s="46"/>
      <c r="P5" s="17">
        <f>L5*10</f>
        <v>200</v>
      </c>
      <c r="R5" s="46" t="s">
        <v>71</v>
      </c>
      <c r="S5" s="46"/>
      <c r="T5" s="46"/>
      <c r="U5">
        <v>1.5</v>
      </c>
      <c r="V5" t="s">
        <v>86</v>
      </c>
      <c r="Y5" s="46" t="s">
        <v>74</v>
      </c>
      <c r="Z5" s="46"/>
      <c r="AA5" s="46"/>
      <c r="AC5" s="40"/>
      <c r="AD5" s="47" t="s">
        <v>115</v>
      </c>
      <c r="AE5" s="47"/>
      <c r="AF5" s="47"/>
      <c r="AG5" s="47"/>
      <c r="AH5" s="47"/>
      <c r="AI5">
        <v>0.5</v>
      </c>
      <c r="AK5" s="48" t="s">
        <v>105</v>
      </c>
      <c r="AL5" s="48"/>
      <c r="AM5" s="48"/>
      <c r="AN5" s="48"/>
      <c r="AO5">
        <v>2</v>
      </c>
      <c r="AQ5" s="44"/>
      <c r="AR5" s="44"/>
      <c r="AS5" s="40"/>
      <c r="AT5" s="40"/>
    </row>
    <row r="6" spans="1:47" x14ac:dyDescent="0.2">
      <c r="E6" s="69" t="s">
        <v>38</v>
      </c>
      <c r="F6" s="69"/>
      <c r="G6" s="17">
        <v>100</v>
      </c>
      <c r="AC6" s="40"/>
      <c r="AD6" s="46" t="s">
        <v>80</v>
      </c>
      <c r="AE6" s="46"/>
      <c r="AI6">
        <v>1600</v>
      </c>
      <c r="AK6" s="46" t="s">
        <v>106</v>
      </c>
      <c r="AL6" s="46"/>
      <c r="AM6" s="46"/>
      <c r="AN6" s="46"/>
      <c r="AO6" s="46"/>
      <c r="AQ6" s="44"/>
      <c r="AR6" s="44"/>
      <c r="AS6" s="40"/>
      <c r="AT6" s="40"/>
      <c r="AU6" s="40"/>
    </row>
    <row r="7" spans="1:47" x14ac:dyDescent="0.2">
      <c r="E7" s="69" t="s">
        <v>39</v>
      </c>
      <c r="F7" s="69"/>
      <c r="G7" t="s">
        <v>40</v>
      </c>
      <c r="I7" t="s">
        <v>72</v>
      </c>
      <c r="O7">
        <v>50</v>
      </c>
      <c r="P7">
        <v>25</v>
      </c>
      <c r="R7" s="46" t="s">
        <v>75</v>
      </c>
      <c r="S7" s="46"/>
      <c r="T7" s="46"/>
      <c r="U7" s="46"/>
      <c r="V7" s="46"/>
      <c r="W7">
        <v>250</v>
      </c>
      <c r="Y7" s="69"/>
      <c r="Z7" s="69"/>
      <c r="AA7" s="69"/>
      <c r="AC7" s="40"/>
      <c r="AK7" s="46" t="s">
        <v>80</v>
      </c>
      <c r="AL7" s="46"/>
      <c r="AO7">
        <v>2000</v>
      </c>
      <c r="AQ7" s="46"/>
      <c r="AR7" s="46"/>
    </row>
    <row r="8" spans="1:47" x14ac:dyDescent="0.2">
      <c r="AC8" s="41"/>
      <c r="AD8" s="41"/>
    </row>
    <row r="9" spans="1:47" ht="21.75" customHeight="1" x14ac:dyDescent="0.2">
      <c r="A9" s="58" t="s">
        <v>0</v>
      </c>
      <c r="B9" s="61" t="s">
        <v>1</v>
      </c>
      <c r="C9" s="58" t="s">
        <v>4</v>
      </c>
      <c r="D9" s="58" t="s">
        <v>2</v>
      </c>
      <c r="E9" s="64" t="s">
        <v>41</v>
      </c>
      <c r="F9" s="65"/>
      <c r="G9" s="58" t="s">
        <v>59</v>
      </c>
      <c r="H9" s="58" t="s">
        <v>22</v>
      </c>
      <c r="I9" s="58" t="s">
        <v>3</v>
      </c>
      <c r="J9" s="58" t="s">
        <v>60</v>
      </c>
      <c r="K9" s="49" t="s">
        <v>5</v>
      </c>
      <c r="L9" s="53"/>
      <c r="M9" s="49" t="s">
        <v>61</v>
      </c>
      <c r="N9" s="53"/>
      <c r="O9" s="49" t="s">
        <v>9</v>
      </c>
      <c r="P9" s="53"/>
      <c r="Q9" s="64" t="s">
        <v>10</v>
      </c>
      <c r="R9" s="65"/>
      <c r="S9" s="55" t="s">
        <v>12</v>
      </c>
      <c r="T9" s="57"/>
      <c r="U9" s="57"/>
      <c r="V9" s="56"/>
      <c r="W9" s="49" t="s">
        <v>42</v>
      </c>
      <c r="X9" s="50"/>
      <c r="Y9" s="53"/>
      <c r="Z9" s="49" t="s">
        <v>43</v>
      </c>
      <c r="AA9" s="50"/>
      <c r="AB9" s="50"/>
      <c r="AC9" s="55" t="s">
        <v>65</v>
      </c>
      <c r="AD9" s="57"/>
      <c r="AE9" s="57"/>
      <c r="AF9" s="56"/>
      <c r="AG9" s="55" t="s">
        <v>64</v>
      </c>
      <c r="AH9" s="57"/>
      <c r="AI9" s="57"/>
      <c r="AJ9" s="56"/>
      <c r="AK9" s="49" t="s">
        <v>18</v>
      </c>
      <c r="AL9" s="50"/>
      <c r="AM9" s="50"/>
      <c r="AN9" s="53"/>
      <c r="AO9" s="49" t="s">
        <v>67</v>
      </c>
      <c r="AP9" s="50"/>
      <c r="AQ9" s="50"/>
      <c r="AR9" s="49" t="s">
        <v>21</v>
      </c>
      <c r="AS9" s="53"/>
    </row>
    <row r="10" spans="1:47" ht="29.25" customHeight="1" x14ac:dyDescent="0.2">
      <c r="A10" s="59"/>
      <c r="B10" s="62"/>
      <c r="C10" s="59"/>
      <c r="D10" s="59"/>
      <c r="E10" s="66"/>
      <c r="F10" s="67"/>
      <c r="G10" s="59"/>
      <c r="H10" s="59"/>
      <c r="I10" s="59"/>
      <c r="J10" s="59"/>
      <c r="K10" s="51"/>
      <c r="L10" s="54"/>
      <c r="M10" s="51"/>
      <c r="N10" s="54"/>
      <c r="O10" s="51"/>
      <c r="P10" s="54"/>
      <c r="Q10" s="66"/>
      <c r="R10" s="67"/>
      <c r="S10" s="55" t="s">
        <v>7</v>
      </c>
      <c r="T10" s="56"/>
      <c r="U10" s="55" t="s">
        <v>8</v>
      </c>
      <c r="V10" s="56"/>
      <c r="W10" s="51"/>
      <c r="X10" s="52"/>
      <c r="Y10" s="54"/>
      <c r="Z10" s="51"/>
      <c r="AA10" s="52"/>
      <c r="AB10" s="52"/>
      <c r="AC10" s="55" t="s">
        <v>15</v>
      </c>
      <c r="AD10" s="56"/>
      <c r="AE10" s="55" t="s">
        <v>16</v>
      </c>
      <c r="AF10" s="56"/>
      <c r="AG10" s="55" t="s">
        <v>15</v>
      </c>
      <c r="AH10" s="56"/>
      <c r="AI10" s="55" t="s">
        <v>16</v>
      </c>
      <c r="AJ10" s="56"/>
      <c r="AK10" s="51"/>
      <c r="AL10" s="52"/>
      <c r="AM10" s="52"/>
      <c r="AN10" s="54"/>
      <c r="AO10" s="51"/>
      <c r="AP10" s="52"/>
      <c r="AQ10" s="52"/>
      <c r="AR10" s="51"/>
      <c r="AS10" s="54"/>
    </row>
    <row r="11" spans="1:47" ht="81" customHeight="1" x14ac:dyDescent="0.2">
      <c r="A11" s="60"/>
      <c r="B11" s="63"/>
      <c r="C11" s="60"/>
      <c r="D11" s="60"/>
      <c r="E11" s="39" t="s">
        <v>81</v>
      </c>
      <c r="F11" s="39" t="s">
        <v>82</v>
      </c>
      <c r="G11" s="60"/>
      <c r="H11" s="60"/>
      <c r="I11" s="60"/>
      <c r="J11" s="60"/>
      <c r="K11" s="2" t="s">
        <v>6</v>
      </c>
      <c r="L11" s="2" t="s">
        <v>8</v>
      </c>
      <c r="M11" s="2" t="s">
        <v>6</v>
      </c>
      <c r="N11" s="2" t="s">
        <v>8</v>
      </c>
      <c r="O11" s="2" t="s">
        <v>6</v>
      </c>
      <c r="P11" s="2" t="s">
        <v>8</v>
      </c>
      <c r="Q11" s="2" t="s">
        <v>11</v>
      </c>
      <c r="R11" s="2" t="s">
        <v>77</v>
      </c>
      <c r="S11" s="2" t="s">
        <v>13</v>
      </c>
      <c r="T11" s="2" t="s">
        <v>77</v>
      </c>
      <c r="U11" s="2" t="s">
        <v>14</v>
      </c>
      <c r="V11" s="2" t="s">
        <v>77</v>
      </c>
      <c r="W11" s="2" t="s">
        <v>62</v>
      </c>
      <c r="X11" s="2" t="s">
        <v>63</v>
      </c>
      <c r="Y11" s="2" t="s">
        <v>33</v>
      </c>
      <c r="Z11" s="2" t="s">
        <v>27</v>
      </c>
      <c r="AA11" s="2" t="s">
        <v>29</v>
      </c>
      <c r="AB11" s="2" t="s">
        <v>28</v>
      </c>
      <c r="AC11" s="2" t="s">
        <v>23</v>
      </c>
      <c r="AD11" s="2" t="s">
        <v>17</v>
      </c>
      <c r="AE11" s="2" t="s">
        <v>23</v>
      </c>
      <c r="AF11" s="2" t="s">
        <v>17</v>
      </c>
      <c r="AG11" s="2" t="s">
        <v>23</v>
      </c>
      <c r="AH11" s="2" t="s">
        <v>17</v>
      </c>
      <c r="AI11" s="2" t="s">
        <v>23</v>
      </c>
      <c r="AJ11" s="2" t="s">
        <v>17</v>
      </c>
      <c r="AK11" s="2" t="s">
        <v>19</v>
      </c>
      <c r="AL11" s="2" t="s">
        <v>20</v>
      </c>
      <c r="AM11" s="2" t="s">
        <v>78</v>
      </c>
      <c r="AN11" s="2" t="s">
        <v>79</v>
      </c>
      <c r="AO11" s="3" t="s">
        <v>30</v>
      </c>
      <c r="AP11" s="38" t="s">
        <v>44</v>
      </c>
      <c r="AQ11" s="38" t="s">
        <v>31</v>
      </c>
      <c r="AR11" s="2" t="s">
        <v>68</v>
      </c>
      <c r="AS11" s="2" t="s">
        <v>69</v>
      </c>
    </row>
    <row r="12" spans="1:47" x14ac:dyDescent="0.2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4">
        <v>8</v>
      </c>
      <c r="I12" s="24">
        <v>9</v>
      </c>
      <c r="J12" s="24">
        <v>10</v>
      </c>
      <c r="K12" s="24">
        <v>11</v>
      </c>
      <c r="L12" s="23">
        <v>12</v>
      </c>
      <c r="M12" s="23">
        <v>13</v>
      </c>
      <c r="N12" s="23">
        <v>14</v>
      </c>
      <c r="O12" s="23">
        <v>15</v>
      </c>
      <c r="P12" s="23">
        <v>16</v>
      </c>
      <c r="Q12" s="23">
        <v>17</v>
      </c>
      <c r="R12" s="23">
        <v>18</v>
      </c>
      <c r="S12" s="23">
        <v>19</v>
      </c>
      <c r="T12" s="23">
        <v>20</v>
      </c>
      <c r="U12" s="23">
        <v>21</v>
      </c>
      <c r="V12" s="23">
        <v>22</v>
      </c>
      <c r="W12" s="23">
        <v>23</v>
      </c>
      <c r="X12" s="23">
        <v>24</v>
      </c>
      <c r="Y12" s="23">
        <v>25</v>
      </c>
      <c r="Z12" s="23">
        <v>26</v>
      </c>
      <c r="AA12" s="23">
        <v>27</v>
      </c>
      <c r="AB12" s="23">
        <v>28</v>
      </c>
      <c r="AC12" s="23">
        <v>29</v>
      </c>
      <c r="AD12" s="23">
        <v>30</v>
      </c>
      <c r="AE12" s="23">
        <v>31</v>
      </c>
      <c r="AF12" s="23">
        <v>32</v>
      </c>
      <c r="AG12" s="23">
        <v>33</v>
      </c>
      <c r="AH12" s="23">
        <v>34</v>
      </c>
      <c r="AI12" s="23">
        <v>35</v>
      </c>
      <c r="AJ12" s="23">
        <v>36</v>
      </c>
      <c r="AK12" s="23">
        <v>37</v>
      </c>
      <c r="AL12" s="23">
        <v>38</v>
      </c>
      <c r="AM12" s="23">
        <v>39</v>
      </c>
      <c r="AN12" s="23">
        <v>40</v>
      </c>
      <c r="AO12" s="23">
        <v>41</v>
      </c>
      <c r="AP12" s="23">
        <v>42</v>
      </c>
      <c r="AQ12" s="23">
        <v>43</v>
      </c>
      <c r="AR12" s="23">
        <v>44</v>
      </c>
      <c r="AS12" s="23">
        <v>45</v>
      </c>
    </row>
    <row r="13" spans="1:47" ht="39" customHeight="1" x14ac:dyDescent="0.2">
      <c r="A13" s="5">
        <v>1</v>
      </c>
      <c r="B13" s="26" t="s">
        <v>87</v>
      </c>
      <c r="C13" s="27" t="s">
        <v>24</v>
      </c>
      <c r="D13" s="27">
        <v>100</v>
      </c>
      <c r="E13" s="26" t="s">
        <v>32</v>
      </c>
      <c r="F13" s="26" t="s">
        <v>35</v>
      </c>
      <c r="G13" s="27" t="s">
        <v>45</v>
      </c>
      <c r="H13" s="28">
        <v>92</v>
      </c>
      <c r="I13" s="6">
        <f>D13/H13</f>
        <v>1.0869565217391304</v>
      </c>
      <c r="J13" s="6">
        <f>I13*7</f>
        <v>7.6086956521739122</v>
      </c>
      <c r="K13" s="29">
        <v>1</v>
      </c>
      <c r="L13" s="27"/>
      <c r="M13" s="27">
        <v>1729</v>
      </c>
      <c r="N13" s="27"/>
      <c r="O13" s="21">
        <f>I13*M13</f>
        <v>1879.3478260869565</v>
      </c>
      <c r="P13" s="21">
        <f>I13*N13</f>
        <v>0</v>
      </c>
      <c r="Q13" s="27"/>
      <c r="R13" s="21">
        <f>O13*Q13/100</f>
        <v>0</v>
      </c>
      <c r="S13" s="27"/>
      <c r="T13" s="21">
        <f>O13*S13/100</f>
        <v>0</v>
      </c>
      <c r="U13" s="27"/>
      <c r="V13" s="21">
        <f>P13*U13/100</f>
        <v>0</v>
      </c>
      <c r="W13" s="27">
        <v>3</v>
      </c>
      <c r="X13" s="4">
        <f>W13*D13</f>
        <v>300</v>
      </c>
      <c r="Y13" s="21">
        <f>X13*57</f>
        <v>17100</v>
      </c>
      <c r="Z13" s="4"/>
      <c r="AA13" s="4"/>
      <c r="AB13" s="19"/>
      <c r="AC13" s="4">
        <v>333</v>
      </c>
      <c r="AD13" s="21">
        <f>AC13*J13</f>
        <v>2533.6956521739125</v>
      </c>
      <c r="AE13" s="4">
        <v>522</v>
      </c>
      <c r="AF13" s="21">
        <f>AE13*J13</f>
        <v>3971.7391304347821</v>
      </c>
      <c r="AG13" s="4">
        <v>333</v>
      </c>
      <c r="AH13" s="21">
        <f>AG13*J13</f>
        <v>2533.6956521739125</v>
      </c>
      <c r="AI13" s="4">
        <v>368</v>
      </c>
      <c r="AJ13" s="20">
        <f>AI13*J13</f>
        <v>2799.9999999999995</v>
      </c>
      <c r="AK13" s="4"/>
      <c r="AL13" s="4"/>
      <c r="AM13" s="4"/>
      <c r="AN13" s="19"/>
      <c r="AO13" s="6"/>
      <c r="AP13" s="6"/>
      <c r="AQ13" s="30"/>
      <c r="AR13" s="22">
        <f t="shared" ref="AR13:AR35" si="0">O13+P13+R13+T13+V13+Y13+AB13+AD13+AF13+AH13+AJ13+AN13+AQ13</f>
        <v>30818.47826086956</v>
      </c>
      <c r="AS13" s="31">
        <f>AR13/100</f>
        <v>308.18478260869563</v>
      </c>
    </row>
    <row r="14" spans="1:47" ht="39.75" customHeight="1" x14ac:dyDescent="0.2">
      <c r="A14" s="4">
        <v>2</v>
      </c>
      <c r="B14" s="37" t="s">
        <v>104</v>
      </c>
      <c r="C14" s="33" t="s">
        <v>24</v>
      </c>
      <c r="D14" s="27">
        <v>100</v>
      </c>
      <c r="E14" s="32" t="s">
        <v>103</v>
      </c>
      <c r="F14" s="32"/>
      <c r="G14" s="27" t="s">
        <v>99</v>
      </c>
      <c r="H14" s="33">
        <v>130</v>
      </c>
      <c r="I14" s="6">
        <f t="shared" ref="I14:I35" si="1">D14/H14</f>
        <v>0.76923076923076927</v>
      </c>
      <c r="J14" s="6">
        <f t="shared" ref="J14:J35" si="2">I14*7</f>
        <v>5.384615384615385</v>
      </c>
      <c r="K14" s="32">
        <v>1</v>
      </c>
      <c r="L14" s="32">
        <v>2</v>
      </c>
      <c r="M14" s="7">
        <v>1541</v>
      </c>
      <c r="N14" s="4">
        <v>1233</v>
      </c>
      <c r="O14" s="21">
        <f t="shared" ref="O14:O35" si="3">I14*M14</f>
        <v>1185.3846153846155</v>
      </c>
      <c r="P14" s="21">
        <f t="shared" ref="P14:P35" si="4">I14*N14</f>
        <v>948.46153846153857</v>
      </c>
      <c r="Q14" s="7"/>
      <c r="R14" s="21">
        <f t="shared" ref="R14:R35" si="5">O14*Q14/100</f>
        <v>0</v>
      </c>
      <c r="S14" s="7"/>
      <c r="T14" s="21">
        <f t="shared" ref="T14:T35" si="6">O14*S14/100</f>
        <v>0</v>
      </c>
      <c r="U14" s="7">
        <v>20</v>
      </c>
      <c r="V14" s="21">
        <f t="shared" ref="V14:V35" si="7">P14*U14/100</f>
        <v>189.69230769230774</v>
      </c>
      <c r="W14" s="4">
        <v>1</v>
      </c>
      <c r="X14" s="4">
        <f t="shared" ref="X14:X35" si="8">W14*D14</f>
        <v>100</v>
      </c>
      <c r="Y14" s="21">
        <f t="shared" ref="Y14:Y35" si="9">X14*57</f>
        <v>5700</v>
      </c>
      <c r="Z14" s="4"/>
      <c r="AA14" s="4"/>
      <c r="AB14" s="19"/>
      <c r="AC14" s="4">
        <v>4250</v>
      </c>
      <c r="AD14" s="21">
        <f t="shared" ref="AD14:AD35" si="10">AC14*J14</f>
        <v>22884.615384615387</v>
      </c>
      <c r="AE14" s="4"/>
      <c r="AF14" s="21">
        <f t="shared" ref="AF14:AF35" si="11">AE14*J14</f>
        <v>0</v>
      </c>
      <c r="AG14" s="4">
        <v>2000</v>
      </c>
      <c r="AH14" s="21">
        <f t="shared" ref="AH14:AH35" si="12">AG14*J14</f>
        <v>10769.23076923077</v>
      </c>
      <c r="AI14" s="4"/>
      <c r="AJ14" s="20">
        <f t="shared" ref="AJ14:AJ35" si="13">AI14*J14</f>
        <v>0</v>
      </c>
      <c r="AK14" s="4"/>
      <c r="AL14" s="10"/>
      <c r="AM14" s="4"/>
      <c r="AN14" s="19"/>
      <c r="AO14" s="6">
        <v>0.2</v>
      </c>
      <c r="AP14" s="6">
        <v>2000000</v>
      </c>
      <c r="AQ14" s="30">
        <f t="shared" ref="AQ14" si="14">AP14*AO14</f>
        <v>400000</v>
      </c>
      <c r="AR14" s="22">
        <f t="shared" si="0"/>
        <v>441677.38461538462</v>
      </c>
      <c r="AS14" s="31">
        <f t="shared" ref="AS14" si="15">AR14/100</f>
        <v>4416.7738461538465</v>
      </c>
    </row>
    <row r="15" spans="1:47" ht="38.25" customHeight="1" x14ac:dyDescent="0.2">
      <c r="A15" s="4">
        <v>3</v>
      </c>
      <c r="B15" s="32" t="s">
        <v>88</v>
      </c>
      <c r="C15" s="33" t="s">
        <v>24</v>
      </c>
      <c r="D15" s="27">
        <v>100</v>
      </c>
      <c r="E15" s="32" t="s">
        <v>32</v>
      </c>
      <c r="F15" s="32" t="s">
        <v>46</v>
      </c>
      <c r="G15" s="27" t="s">
        <v>89</v>
      </c>
      <c r="H15" s="33">
        <v>10</v>
      </c>
      <c r="I15" s="6">
        <f t="shared" si="1"/>
        <v>10</v>
      </c>
      <c r="J15" s="6">
        <f t="shared" si="2"/>
        <v>70</v>
      </c>
      <c r="K15" s="32">
        <v>1</v>
      </c>
      <c r="L15" s="32"/>
      <c r="M15" s="7">
        <v>1954</v>
      </c>
      <c r="N15" s="4"/>
      <c r="O15" s="21">
        <f t="shared" si="3"/>
        <v>19540</v>
      </c>
      <c r="P15" s="21">
        <f t="shared" si="4"/>
        <v>0</v>
      </c>
      <c r="Q15" s="7">
        <v>20</v>
      </c>
      <c r="R15" s="21">
        <f t="shared" si="5"/>
        <v>3908</v>
      </c>
      <c r="S15" s="7">
        <v>15</v>
      </c>
      <c r="T15" s="21">
        <f t="shared" si="6"/>
        <v>2931</v>
      </c>
      <c r="U15" s="9"/>
      <c r="V15" s="21">
        <f t="shared" si="7"/>
        <v>0</v>
      </c>
      <c r="W15" s="4">
        <v>22</v>
      </c>
      <c r="X15" s="4">
        <f t="shared" si="8"/>
        <v>2200</v>
      </c>
      <c r="Y15" s="21">
        <f t="shared" si="9"/>
        <v>125400</v>
      </c>
      <c r="Z15" s="4"/>
      <c r="AA15" s="4"/>
      <c r="AB15" s="19"/>
      <c r="AC15" s="4">
        <v>333</v>
      </c>
      <c r="AD15" s="21">
        <f t="shared" si="10"/>
        <v>23310</v>
      </c>
      <c r="AE15" s="4">
        <v>40</v>
      </c>
      <c r="AF15" s="21">
        <f t="shared" si="11"/>
        <v>2800</v>
      </c>
      <c r="AG15" s="4">
        <v>333</v>
      </c>
      <c r="AH15" s="21">
        <f t="shared" si="12"/>
        <v>23310</v>
      </c>
      <c r="AI15" s="4">
        <v>19</v>
      </c>
      <c r="AJ15" s="20">
        <f t="shared" si="13"/>
        <v>1330</v>
      </c>
      <c r="AK15" s="4"/>
      <c r="AL15" s="4"/>
      <c r="AM15" s="4"/>
      <c r="AN15" s="19"/>
      <c r="AO15" s="6"/>
      <c r="AP15" s="6"/>
      <c r="AQ15" s="30"/>
      <c r="AR15" s="22">
        <f t="shared" si="0"/>
        <v>202529</v>
      </c>
      <c r="AS15" s="31">
        <f>AR15/100</f>
        <v>2025.29</v>
      </c>
    </row>
    <row r="16" spans="1:47" ht="40.5" customHeight="1" x14ac:dyDescent="0.2">
      <c r="A16" s="4">
        <v>4</v>
      </c>
      <c r="B16" s="32" t="s">
        <v>90</v>
      </c>
      <c r="C16" s="33" t="s">
        <v>24</v>
      </c>
      <c r="D16" s="27">
        <v>100</v>
      </c>
      <c r="E16" s="32" t="s">
        <v>32</v>
      </c>
      <c r="F16" s="32" t="s">
        <v>47</v>
      </c>
      <c r="G16" s="27" t="s">
        <v>91</v>
      </c>
      <c r="H16" s="33">
        <v>165</v>
      </c>
      <c r="I16" s="6">
        <f t="shared" si="1"/>
        <v>0.60606060606060608</v>
      </c>
      <c r="J16" s="6">
        <f t="shared" si="2"/>
        <v>4.2424242424242422</v>
      </c>
      <c r="K16" s="32">
        <v>1</v>
      </c>
      <c r="L16" s="32"/>
      <c r="M16" s="7">
        <v>1541</v>
      </c>
      <c r="N16" s="4"/>
      <c r="O16" s="21">
        <f t="shared" si="3"/>
        <v>933.93939393939399</v>
      </c>
      <c r="P16" s="21">
        <f t="shared" si="4"/>
        <v>0</v>
      </c>
      <c r="Q16" s="7"/>
      <c r="R16" s="21">
        <f t="shared" si="5"/>
        <v>0</v>
      </c>
      <c r="S16" s="7"/>
      <c r="T16" s="21">
        <f t="shared" si="6"/>
        <v>0</v>
      </c>
      <c r="U16" s="9"/>
      <c r="V16" s="21">
        <f t="shared" si="7"/>
        <v>0</v>
      </c>
      <c r="W16" s="4">
        <v>4.5</v>
      </c>
      <c r="X16" s="4">
        <f t="shared" si="8"/>
        <v>450</v>
      </c>
      <c r="Y16" s="21">
        <f t="shared" si="9"/>
        <v>25650</v>
      </c>
      <c r="Z16" s="4"/>
      <c r="AA16" s="4"/>
      <c r="AB16" s="19"/>
      <c r="AC16" s="4">
        <v>333</v>
      </c>
      <c r="AD16" s="21">
        <f t="shared" si="10"/>
        <v>1412.7272727272727</v>
      </c>
      <c r="AE16" s="4">
        <v>600</v>
      </c>
      <c r="AF16" s="21">
        <f t="shared" si="11"/>
        <v>2545.4545454545455</v>
      </c>
      <c r="AG16" s="4">
        <v>333</v>
      </c>
      <c r="AH16" s="21">
        <f t="shared" si="12"/>
        <v>1412.7272727272727</v>
      </c>
      <c r="AI16" s="4">
        <v>480</v>
      </c>
      <c r="AJ16" s="20">
        <f t="shared" si="13"/>
        <v>2036.3636363636363</v>
      </c>
      <c r="AK16" s="4"/>
      <c r="AL16" s="4"/>
      <c r="AM16" s="4"/>
      <c r="AN16" s="19"/>
      <c r="AO16" s="6"/>
      <c r="AP16" s="6"/>
      <c r="AQ16" s="30"/>
      <c r="AR16" s="22">
        <f t="shared" si="0"/>
        <v>33991.21212121212</v>
      </c>
      <c r="AS16" s="31">
        <f t="shared" ref="AS16:AS35" si="16">AR16/100</f>
        <v>339.91212121212118</v>
      </c>
    </row>
    <row r="17" spans="1:45" ht="37.5" customHeight="1" x14ac:dyDescent="0.2">
      <c r="A17" s="4">
        <v>5</v>
      </c>
      <c r="B17" s="32" t="s">
        <v>92</v>
      </c>
      <c r="C17" s="33" t="s">
        <v>24</v>
      </c>
      <c r="D17" s="27">
        <v>100</v>
      </c>
      <c r="E17" s="32" t="s">
        <v>32</v>
      </c>
      <c r="F17" s="32" t="s">
        <v>48</v>
      </c>
      <c r="G17" s="27" t="s">
        <v>34</v>
      </c>
      <c r="H17" s="33">
        <v>115</v>
      </c>
      <c r="I17" s="6">
        <f t="shared" si="1"/>
        <v>0.86956521739130432</v>
      </c>
      <c r="J17" s="6">
        <f t="shared" si="2"/>
        <v>6.0869565217391299</v>
      </c>
      <c r="K17" s="32">
        <v>1</v>
      </c>
      <c r="L17" s="32"/>
      <c r="M17" s="7">
        <v>1541</v>
      </c>
      <c r="N17" s="4"/>
      <c r="O17" s="21">
        <f t="shared" si="3"/>
        <v>1340</v>
      </c>
      <c r="P17" s="21">
        <f t="shared" si="4"/>
        <v>0</v>
      </c>
      <c r="Q17" s="7"/>
      <c r="R17" s="21">
        <f t="shared" si="5"/>
        <v>0</v>
      </c>
      <c r="S17" s="7"/>
      <c r="T17" s="21">
        <f t="shared" si="6"/>
        <v>0</v>
      </c>
      <c r="U17" s="9"/>
      <c r="V17" s="21">
        <f t="shared" si="7"/>
        <v>0</v>
      </c>
      <c r="W17" s="4">
        <v>5.0999999999999996</v>
      </c>
      <c r="X17" s="4">
        <f t="shared" si="8"/>
        <v>509.99999999999994</v>
      </c>
      <c r="Y17" s="21">
        <f t="shared" si="9"/>
        <v>29069.999999999996</v>
      </c>
      <c r="Z17" s="4"/>
      <c r="AA17" s="4"/>
      <c r="AB17" s="19"/>
      <c r="AC17" s="4">
        <v>333</v>
      </c>
      <c r="AD17" s="21">
        <f t="shared" si="10"/>
        <v>2026.9565217391303</v>
      </c>
      <c r="AE17" s="4">
        <v>625</v>
      </c>
      <c r="AF17" s="21">
        <f t="shared" si="11"/>
        <v>3804.347826086956</v>
      </c>
      <c r="AG17" s="4">
        <v>333</v>
      </c>
      <c r="AH17" s="21">
        <f t="shared" si="12"/>
        <v>2026.9565217391303</v>
      </c>
      <c r="AI17" s="4">
        <v>500</v>
      </c>
      <c r="AJ17" s="20">
        <f t="shared" si="13"/>
        <v>3043.478260869565</v>
      </c>
      <c r="AK17" s="4"/>
      <c r="AL17" s="4"/>
      <c r="AM17" s="4"/>
      <c r="AN17" s="19"/>
      <c r="AO17" s="6"/>
      <c r="AP17" s="6"/>
      <c r="AQ17" s="30"/>
      <c r="AR17" s="22">
        <f t="shared" si="0"/>
        <v>41311.739130434777</v>
      </c>
      <c r="AS17" s="31">
        <f t="shared" si="16"/>
        <v>413.11739130434779</v>
      </c>
    </row>
    <row r="18" spans="1:45" ht="45.75" customHeight="1" x14ac:dyDescent="0.2">
      <c r="A18" s="4">
        <v>6</v>
      </c>
      <c r="B18" s="32" t="s">
        <v>93</v>
      </c>
      <c r="C18" s="33" t="s">
        <v>24</v>
      </c>
      <c r="D18" s="27">
        <v>100</v>
      </c>
      <c r="E18" s="32" t="s">
        <v>32</v>
      </c>
      <c r="F18" s="32" t="s">
        <v>48</v>
      </c>
      <c r="G18" s="27" t="s">
        <v>94</v>
      </c>
      <c r="H18" s="33">
        <v>120</v>
      </c>
      <c r="I18" s="6">
        <f t="shared" si="1"/>
        <v>0.83333333333333337</v>
      </c>
      <c r="J18" s="6">
        <f t="shared" si="2"/>
        <v>5.8333333333333339</v>
      </c>
      <c r="K18" s="32">
        <v>1</v>
      </c>
      <c r="L18" s="32"/>
      <c r="M18" s="7">
        <v>1541</v>
      </c>
      <c r="N18" s="4"/>
      <c r="O18" s="21">
        <f t="shared" si="3"/>
        <v>1284.1666666666667</v>
      </c>
      <c r="P18" s="21">
        <f t="shared" si="4"/>
        <v>0</v>
      </c>
      <c r="Q18" s="7"/>
      <c r="R18" s="21">
        <f t="shared" si="5"/>
        <v>0</v>
      </c>
      <c r="S18" s="7"/>
      <c r="T18" s="21">
        <f t="shared" si="6"/>
        <v>0</v>
      </c>
      <c r="U18" s="9"/>
      <c r="V18" s="21">
        <f t="shared" si="7"/>
        <v>0</v>
      </c>
      <c r="W18" s="4">
        <v>4.5</v>
      </c>
      <c r="X18" s="4">
        <f t="shared" si="8"/>
        <v>450</v>
      </c>
      <c r="Y18" s="21">
        <f t="shared" si="9"/>
        <v>25650</v>
      </c>
      <c r="Z18" s="4"/>
      <c r="AA18" s="4"/>
      <c r="AB18" s="19"/>
      <c r="AC18" s="4">
        <v>333</v>
      </c>
      <c r="AD18" s="21">
        <f t="shared" si="10"/>
        <v>1942.5000000000002</v>
      </c>
      <c r="AE18" s="4">
        <v>625</v>
      </c>
      <c r="AF18" s="21">
        <f t="shared" si="11"/>
        <v>3645.8333333333335</v>
      </c>
      <c r="AG18" s="4">
        <v>333</v>
      </c>
      <c r="AH18" s="21">
        <f t="shared" si="12"/>
        <v>1942.5000000000002</v>
      </c>
      <c r="AI18" s="4">
        <v>500</v>
      </c>
      <c r="AJ18" s="20">
        <f t="shared" si="13"/>
        <v>2916.666666666667</v>
      </c>
      <c r="AK18" s="4"/>
      <c r="AL18" s="4"/>
      <c r="AM18" s="4"/>
      <c r="AN18" s="19"/>
      <c r="AO18" s="6"/>
      <c r="AP18" s="6"/>
      <c r="AQ18" s="30"/>
      <c r="AR18" s="22">
        <f t="shared" si="0"/>
        <v>37381.666666666664</v>
      </c>
      <c r="AS18" s="31">
        <f t="shared" si="16"/>
        <v>373.81666666666666</v>
      </c>
    </row>
    <row r="19" spans="1:45" ht="41.25" customHeight="1" x14ac:dyDescent="0.2">
      <c r="A19" s="4">
        <v>7</v>
      </c>
      <c r="B19" s="32" t="s">
        <v>121</v>
      </c>
      <c r="C19" s="33" t="s">
        <v>24</v>
      </c>
      <c r="D19" s="27">
        <v>100</v>
      </c>
      <c r="E19" s="32" t="s">
        <v>32</v>
      </c>
      <c r="F19" s="32" t="s">
        <v>48</v>
      </c>
      <c r="G19" s="27" t="s">
        <v>94</v>
      </c>
      <c r="H19" s="33">
        <v>125</v>
      </c>
      <c r="I19" s="6">
        <f t="shared" si="1"/>
        <v>0.8</v>
      </c>
      <c r="J19" s="6">
        <f t="shared" si="2"/>
        <v>5.6000000000000005</v>
      </c>
      <c r="K19" s="32">
        <v>1</v>
      </c>
      <c r="L19" s="32"/>
      <c r="M19" s="7">
        <v>1541</v>
      </c>
      <c r="N19" s="4"/>
      <c r="O19" s="21">
        <f t="shared" si="3"/>
        <v>1232.8000000000002</v>
      </c>
      <c r="P19" s="21">
        <f t="shared" si="4"/>
        <v>0</v>
      </c>
      <c r="Q19" s="7"/>
      <c r="R19" s="21">
        <f t="shared" si="5"/>
        <v>0</v>
      </c>
      <c r="S19" s="7"/>
      <c r="T19" s="21">
        <f t="shared" si="6"/>
        <v>0</v>
      </c>
      <c r="U19" s="9"/>
      <c r="V19" s="21">
        <f t="shared" si="7"/>
        <v>0</v>
      </c>
      <c r="W19" s="4">
        <v>4.2</v>
      </c>
      <c r="X19" s="4">
        <f t="shared" si="8"/>
        <v>420</v>
      </c>
      <c r="Y19" s="21">
        <f t="shared" si="9"/>
        <v>23940</v>
      </c>
      <c r="Z19" s="4"/>
      <c r="AA19" s="4"/>
      <c r="AB19" s="19"/>
      <c r="AC19" s="4">
        <v>333</v>
      </c>
      <c r="AD19" s="21">
        <f t="shared" si="10"/>
        <v>1864.8000000000002</v>
      </c>
      <c r="AE19" s="4">
        <v>625</v>
      </c>
      <c r="AF19" s="21">
        <f t="shared" si="11"/>
        <v>3500.0000000000005</v>
      </c>
      <c r="AG19" s="4">
        <v>333</v>
      </c>
      <c r="AH19" s="21">
        <f t="shared" si="12"/>
        <v>1864.8000000000002</v>
      </c>
      <c r="AI19" s="4">
        <v>500</v>
      </c>
      <c r="AJ19" s="20">
        <f t="shared" si="13"/>
        <v>2800.0000000000005</v>
      </c>
      <c r="AK19" s="4"/>
      <c r="AL19" s="4"/>
      <c r="AM19" s="4"/>
      <c r="AN19" s="19"/>
      <c r="AO19" s="6"/>
      <c r="AP19" s="6"/>
      <c r="AQ19" s="30"/>
      <c r="AR19" s="22">
        <f t="shared" si="0"/>
        <v>35202.400000000001</v>
      </c>
      <c r="AS19" s="31">
        <f t="shared" si="16"/>
        <v>352.024</v>
      </c>
    </row>
    <row r="20" spans="1:45" ht="39.75" customHeight="1" x14ac:dyDescent="0.2">
      <c r="A20" s="4">
        <v>8</v>
      </c>
      <c r="B20" s="32" t="s">
        <v>122</v>
      </c>
      <c r="C20" s="33" t="s">
        <v>24</v>
      </c>
      <c r="D20" s="27">
        <v>100</v>
      </c>
      <c r="E20" s="32" t="s">
        <v>32</v>
      </c>
      <c r="F20" s="32" t="s">
        <v>48</v>
      </c>
      <c r="G20" s="27" t="s">
        <v>95</v>
      </c>
      <c r="H20" s="33">
        <v>125</v>
      </c>
      <c r="I20" s="6">
        <f t="shared" si="1"/>
        <v>0.8</v>
      </c>
      <c r="J20" s="6">
        <f t="shared" si="2"/>
        <v>5.6000000000000005</v>
      </c>
      <c r="K20" s="32">
        <v>1</v>
      </c>
      <c r="L20" s="32"/>
      <c r="M20" s="7">
        <v>1541</v>
      </c>
      <c r="N20" s="4"/>
      <c r="O20" s="21">
        <f t="shared" si="3"/>
        <v>1232.8000000000002</v>
      </c>
      <c r="P20" s="21">
        <f t="shared" si="4"/>
        <v>0</v>
      </c>
      <c r="Q20" s="7"/>
      <c r="R20" s="21">
        <f t="shared" si="5"/>
        <v>0</v>
      </c>
      <c r="S20" s="7"/>
      <c r="T20" s="21">
        <f t="shared" si="6"/>
        <v>0</v>
      </c>
      <c r="U20" s="9"/>
      <c r="V20" s="21">
        <f t="shared" si="7"/>
        <v>0</v>
      </c>
      <c r="W20" s="4">
        <v>4.2</v>
      </c>
      <c r="X20" s="4">
        <f t="shared" si="8"/>
        <v>420</v>
      </c>
      <c r="Y20" s="21">
        <f t="shared" si="9"/>
        <v>23940</v>
      </c>
      <c r="Z20" s="4"/>
      <c r="AA20" s="4"/>
      <c r="AB20" s="19"/>
      <c r="AC20" s="4">
        <v>333</v>
      </c>
      <c r="AD20" s="21">
        <f t="shared" si="10"/>
        <v>1864.8000000000002</v>
      </c>
      <c r="AE20" s="4">
        <v>625</v>
      </c>
      <c r="AF20" s="21">
        <f t="shared" si="11"/>
        <v>3500.0000000000005</v>
      </c>
      <c r="AG20" s="4">
        <v>333</v>
      </c>
      <c r="AH20" s="21">
        <f t="shared" si="12"/>
        <v>1864.8000000000002</v>
      </c>
      <c r="AI20" s="4">
        <v>500</v>
      </c>
      <c r="AJ20" s="20">
        <f t="shared" si="13"/>
        <v>2800.0000000000005</v>
      </c>
      <c r="AK20" s="4"/>
      <c r="AL20" s="4"/>
      <c r="AM20" s="4"/>
      <c r="AN20" s="19"/>
      <c r="AO20" s="6"/>
      <c r="AP20" s="6"/>
      <c r="AQ20" s="30"/>
      <c r="AR20" s="22">
        <f t="shared" si="0"/>
        <v>35202.400000000001</v>
      </c>
      <c r="AS20" s="31">
        <f t="shared" si="16"/>
        <v>352.024</v>
      </c>
    </row>
    <row r="21" spans="1:45" ht="36.75" customHeight="1" x14ac:dyDescent="0.2">
      <c r="A21" s="4">
        <v>9</v>
      </c>
      <c r="B21" s="32" t="s">
        <v>123</v>
      </c>
      <c r="C21" s="33" t="s">
        <v>24</v>
      </c>
      <c r="D21" s="27">
        <v>100</v>
      </c>
      <c r="E21" s="32" t="s">
        <v>32</v>
      </c>
      <c r="F21" s="32" t="s">
        <v>48</v>
      </c>
      <c r="G21" s="27" t="s">
        <v>97</v>
      </c>
      <c r="H21" s="33">
        <v>125</v>
      </c>
      <c r="I21" s="6">
        <f t="shared" si="1"/>
        <v>0.8</v>
      </c>
      <c r="J21" s="6">
        <f t="shared" si="2"/>
        <v>5.6000000000000005</v>
      </c>
      <c r="K21" s="32">
        <v>1</v>
      </c>
      <c r="L21" s="32"/>
      <c r="M21" s="7">
        <v>1541</v>
      </c>
      <c r="N21" s="4"/>
      <c r="O21" s="21">
        <f t="shared" si="3"/>
        <v>1232.8000000000002</v>
      </c>
      <c r="P21" s="21">
        <f t="shared" si="4"/>
        <v>0</v>
      </c>
      <c r="Q21" s="7"/>
      <c r="R21" s="21">
        <f t="shared" si="5"/>
        <v>0</v>
      </c>
      <c r="S21" s="7"/>
      <c r="T21" s="21">
        <f t="shared" si="6"/>
        <v>0</v>
      </c>
      <c r="U21" s="9"/>
      <c r="V21" s="21">
        <f t="shared" si="7"/>
        <v>0</v>
      </c>
      <c r="W21" s="4">
        <v>4.2</v>
      </c>
      <c r="X21" s="4">
        <f t="shared" si="8"/>
        <v>420</v>
      </c>
      <c r="Y21" s="21">
        <f t="shared" si="9"/>
        <v>23940</v>
      </c>
      <c r="Z21" s="4"/>
      <c r="AA21" s="4"/>
      <c r="AB21" s="19"/>
      <c r="AC21" s="4">
        <v>333</v>
      </c>
      <c r="AD21" s="21">
        <f t="shared" si="10"/>
        <v>1864.8000000000002</v>
      </c>
      <c r="AE21" s="4">
        <v>625</v>
      </c>
      <c r="AF21" s="21">
        <f t="shared" si="11"/>
        <v>3500.0000000000005</v>
      </c>
      <c r="AG21" s="4">
        <v>333</v>
      </c>
      <c r="AH21" s="21">
        <f t="shared" si="12"/>
        <v>1864.8000000000002</v>
      </c>
      <c r="AI21" s="4">
        <v>500</v>
      </c>
      <c r="AJ21" s="20">
        <f t="shared" si="13"/>
        <v>2800.0000000000005</v>
      </c>
      <c r="AK21" s="4"/>
      <c r="AL21" s="4"/>
      <c r="AM21" s="4"/>
      <c r="AN21" s="19"/>
      <c r="AO21" s="6"/>
      <c r="AP21" s="6"/>
      <c r="AQ21" s="30"/>
      <c r="AR21" s="22">
        <f t="shared" si="0"/>
        <v>35202.400000000001</v>
      </c>
      <c r="AS21" s="31">
        <f t="shared" si="16"/>
        <v>352.024</v>
      </c>
    </row>
    <row r="22" spans="1:45" ht="39" customHeight="1" x14ac:dyDescent="0.2">
      <c r="A22" s="4">
        <v>10</v>
      </c>
      <c r="B22" s="32" t="s">
        <v>96</v>
      </c>
      <c r="C22" s="33" t="s">
        <v>24</v>
      </c>
      <c r="D22" s="27">
        <v>100</v>
      </c>
      <c r="E22" s="32" t="s">
        <v>32</v>
      </c>
      <c r="F22" s="32" t="s">
        <v>47</v>
      </c>
      <c r="G22" s="27" t="s">
        <v>109</v>
      </c>
      <c r="H22" s="33">
        <v>165</v>
      </c>
      <c r="I22" s="6">
        <f t="shared" si="1"/>
        <v>0.60606060606060608</v>
      </c>
      <c r="J22" s="6">
        <f t="shared" si="2"/>
        <v>4.2424242424242422</v>
      </c>
      <c r="K22" s="32">
        <v>1</v>
      </c>
      <c r="L22" s="32"/>
      <c r="M22" s="7">
        <v>1541</v>
      </c>
      <c r="N22" s="4"/>
      <c r="O22" s="21">
        <f t="shared" si="3"/>
        <v>933.93939393939399</v>
      </c>
      <c r="P22" s="21">
        <f t="shared" si="4"/>
        <v>0</v>
      </c>
      <c r="Q22" s="7"/>
      <c r="R22" s="21">
        <f t="shared" si="5"/>
        <v>0</v>
      </c>
      <c r="S22" s="7"/>
      <c r="T22" s="21">
        <f t="shared" si="6"/>
        <v>0</v>
      </c>
      <c r="U22" s="9"/>
      <c r="V22" s="21">
        <f t="shared" si="7"/>
        <v>0</v>
      </c>
      <c r="W22" s="4">
        <v>4.5</v>
      </c>
      <c r="X22" s="4">
        <f t="shared" si="8"/>
        <v>450</v>
      </c>
      <c r="Y22" s="21">
        <f t="shared" si="9"/>
        <v>25650</v>
      </c>
      <c r="Z22" s="4"/>
      <c r="AA22" s="4"/>
      <c r="AB22" s="19"/>
      <c r="AC22" s="4">
        <v>333</v>
      </c>
      <c r="AD22" s="21">
        <f t="shared" si="10"/>
        <v>1412.7272727272727</v>
      </c>
      <c r="AE22" s="4">
        <v>600</v>
      </c>
      <c r="AF22" s="21">
        <f t="shared" si="11"/>
        <v>2545.4545454545455</v>
      </c>
      <c r="AG22" s="4">
        <v>333</v>
      </c>
      <c r="AH22" s="21">
        <f t="shared" si="12"/>
        <v>1412.7272727272727</v>
      </c>
      <c r="AI22" s="4">
        <v>480</v>
      </c>
      <c r="AJ22" s="20">
        <f t="shared" si="13"/>
        <v>2036.3636363636363</v>
      </c>
      <c r="AK22" s="4"/>
      <c r="AL22" s="4"/>
      <c r="AM22" s="4"/>
      <c r="AN22" s="19"/>
      <c r="AO22" s="6"/>
      <c r="AP22" s="6"/>
      <c r="AQ22" s="30"/>
      <c r="AR22" s="22">
        <f t="shared" si="0"/>
        <v>33991.21212121212</v>
      </c>
      <c r="AS22" s="31">
        <f t="shared" si="16"/>
        <v>339.91212121212118</v>
      </c>
    </row>
    <row r="23" spans="1:45" ht="36.75" customHeight="1" x14ac:dyDescent="0.2">
      <c r="A23" s="4">
        <v>11</v>
      </c>
      <c r="B23" s="32" t="s">
        <v>98</v>
      </c>
      <c r="C23" s="33" t="s">
        <v>24</v>
      </c>
      <c r="D23" s="27">
        <v>100</v>
      </c>
      <c r="E23" s="32" t="s">
        <v>32</v>
      </c>
      <c r="F23" s="32" t="s">
        <v>47</v>
      </c>
      <c r="G23" s="27" t="s">
        <v>99</v>
      </c>
      <c r="H23" s="33">
        <v>165</v>
      </c>
      <c r="I23" s="6">
        <f t="shared" si="1"/>
        <v>0.60606060606060608</v>
      </c>
      <c r="J23" s="6">
        <f t="shared" si="2"/>
        <v>4.2424242424242422</v>
      </c>
      <c r="K23" s="32">
        <v>1</v>
      </c>
      <c r="L23" s="32"/>
      <c r="M23" s="7">
        <v>1541</v>
      </c>
      <c r="N23" s="4"/>
      <c r="O23" s="21">
        <f t="shared" si="3"/>
        <v>933.93939393939399</v>
      </c>
      <c r="P23" s="21">
        <f t="shared" si="4"/>
        <v>0</v>
      </c>
      <c r="Q23" s="7"/>
      <c r="R23" s="21">
        <f t="shared" si="5"/>
        <v>0</v>
      </c>
      <c r="S23" s="7"/>
      <c r="T23" s="21">
        <f t="shared" si="6"/>
        <v>0</v>
      </c>
      <c r="U23" s="9"/>
      <c r="V23" s="21">
        <f t="shared" si="7"/>
        <v>0</v>
      </c>
      <c r="W23" s="4">
        <v>4.5</v>
      </c>
      <c r="X23" s="4">
        <f t="shared" si="8"/>
        <v>450</v>
      </c>
      <c r="Y23" s="21">
        <f t="shared" si="9"/>
        <v>25650</v>
      </c>
      <c r="Z23" s="4"/>
      <c r="AA23" s="4"/>
      <c r="AB23" s="19"/>
      <c r="AC23" s="4">
        <v>333</v>
      </c>
      <c r="AD23" s="21">
        <f t="shared" si="10"/>
        <v>1412.7272727272727</v>
      </c>
      <c r="AE23" s="4">
        <v>600</v>
      </c>
      <c r="AF23" s="21">
        <f t="shared" si="11"/>
        <v>2545.4545454545455</v>
      </c>
      <c r="AG23" s="4">
        <v>333</v>
      </c>
      <c r="AH23" s="21">
        <f t="shared" si="12"/>
        <v>1412.7272727272727</v>
      </c>
      <c r="AI23" s="4">
        <v>480</v>
      </c>
      <c r="AJ23" s="20">
        <f t="shared" si="13"/>
        <v>2036.3636363636363</v>
      </c>
      <c r="AK23" s="4"/>
      <c r="AL23" s="4"/>
      <c r="AM23" s="4"/>
      <c r="AN23" s="19"/>
      <c r="AO23" s="6"/>
      <c r="AP23" s="6"/>
      <c r="AQ23" s="30"/>
      <c r="AR23" s="22">
        <f t="shared" si="0"/>
        <v>33991.21212121212</v>
      </c>
      <c r="AS23" s="31">
        <f t="shared" si="16"/>
        <v>339.91212121212118</v>
      </c>
    </row>
    <row r="24" spans="1:45" ht="36" customHeight="1" x14ac:dyDescent="0.2">
      <c r="A24" s="4">
        <v>12</v>
      </c>
      <c r="B24" s="32" t="s">
        <v>100</v>
      </c>
      <c r="C24" s="33" t="s">
        <v>24</v>
      </c>
      <c r="D24" s="27">
        <v>100</v>
      </c>
      <c r="E24" s="32" t="s">
        <v>32</v>
      </c>
      <c r="F24" s="32" t="s">
        <v>48</v>
      </c>
      <c r="G24" s="27" t="s">
        <v>99</v>
      </c>
      <c r="H24" s="33">
        <v>125</v>
      </c>
      <c r="I24" s="6">
        <f t="shared" si="1"/>
        <v>0.8</v>
      </c>
      <c r="J24" s="6">
        <f t="shared" si="2"/>
        <v>5.6000000000000005</v>
      </c>
      <c r="K24" s="32">
        <v>1</v>
      </c>
      <c r="L24" s="32"/>
      <c r="M24" s="7">
        <v>1541</v>
      </c>
      <c r="N24" s="4"/>
      <c r="O24" s="21">
        <f t="shared" si="3"/>
        <v>1232.8000000000002</v>
      </c>
      <c r="P24" s="21">
        <f t="shared" si="4"/>
        <v>0</v>
      </c>
      <c r="Q24" s="7"/>
      <c r="R24" s="21">
        <f t="shared" si="5"/>
        <v>0</v>
      </c>
      <c r="S24" s="7"/>
      <c r="T24" s="21">
        <f t="shared" si="6"/>
        <v>0</v>
      </c>
      <c r="U24" s="9"/>
      <c r="V24" s="21">
        <f t="shared" si="7"/>
        <v>0</v>
      </c>
      <c r="W24" s="4">
        <v>4.4000000000000004</v>
      </c>
      <c r="X24" s="4">
        <f t="shared" si="8"/>
        <v>440.00000000000006</v>
      </c>
      <c r="Y24" s="21">
        <f t="shared" si="9"/>
        <v>25080.000000000004</v>
      </c>
      <c r="Z24" s="4"/>
      <c r="AA24" s="4"/>
      <c r="AB24" s="19"/>
      <c r="AC24" s="4">
        <v>333</v>
      </c>
      <c r="AD24" s="21">
        <f t="shared" si="10"/>
        <v>1864.8000000000002</v>
      </c>
      <c r="AE24" s="4">
        <v>625</v>
      </c>
      <c r="AF24" s="21">
        <f t="shared" si="11"/>
        <v>3500.0000000000005</v>
      </c>
      <c r="AG24" s="4">
        <v>333</v>
      </c>
      <c r="AH24" s="21">
        <f t="shared" si="12"/>
        <v>1864.8000000000002</v>
      </c>
      <c r="AI24" s="4">
        <v>500</v>
      </c>
      <c r="AJ24" s="20">
        <f t="shared" si="13"/>
        <v>2800.0000000000005</v>
      </c>
      <c r="AK24" s="4"/>
      <c r="AL24" s="4"/>
      <c r="AM24" s="4"/>
      <c r="AN24" s="19"/>
      <c r="AO24" s="6"/>
      <c r="AP24" s="6"/>
      <c r="AQ24" s="30"/>
      <c r="AR24" s="22">
        <f t="shared" si="0"/>
        <v>36342.400000000001</v>
      </c>
      <c r="AS24" s="31">
        <f t="shared" si="16"/>
        <v>363.42400000000004</v>
      </c>
    </row>
    <row r="25" spans="1:45" ht="35.25" customHeight="1" x14ac:dyDescent="0.2">
      <c r="A25" s="10">
        <v>13</v>
      </c>
      <c r="B25" s="36" t="s">
        <v>110</v>
      </c>
      <c r="C25" s="27" t="s">
        <v>25</v>
      </c>
      <c r="D25" s="27">
        <f>U5*10</f>
        <v>15</v>
      </c>
      <c r="E25" s="34" t="s">
        <v>49</v>
      </c>
      <c r="F25" s="34"/>
      <c r="G25" s="27" t="s">
        <v>99</v>
      </c>
      <c r="H25" s="27">
        <v>10</v>
      </c>
      <c r="I25" s="11">
        <f t="shared" si="1"/>
        <v>1.5</v>
      </c>
      <c r="J25" s="11">
        <f t="shared" si="2"/>
        <v>10.5</v>
      </c>
      <c r="K25" s="34"/>
      <c r="L25" s="34">
        <v>1</v>
      </c>
      <c r="M25" s="10"/>
      <c r="N25" s="12">
        <v>1233</v>
      </c>
      <c r="O25" s="21">
        <f t="shared" si="3"/>
        <v>0</v>
      </c>
      <c r="P25" s="21">
        <f t="shared" si="4"/>
        <v>1849.5</v>
      </c>
      <c r="Q25" s="12"/>
      <c r="R25" s="21">
        <f t="shared" si="5"/>
        <v>0</v>
      </c>
      <c r="S25" s="12"/>
      <c r="T25" s="21">
        <f t="shared" si="6"/>
        <v>0</v>
      </c>
      <c r="U25" s="11">
        <v>20</v>
      </c>
      <c r="V25" s="21">
        <f t="shared" si="7"/>
        <v>369.9</v>
      </c>
      <c r="W25" s="10"/>
      <c r="X25" s="10">
        <f t="shared" si="8"/>
        <v>0</v>
      </c>
      <c r="Y25" s="21">
        <f t="shared" si="9"/>
        <v>0</v>
      </c>
      <c r="Z25" s="10">
        <v>3</v>
      </c>
      <c r="AA25" s="10">
        <v>12.3</v>
      </c>
      <c r="AB25" s="19">
        <f>Z25*AA25*L25</f>
        <v>36.900000000000006</v>
      </c>
      <c r="AC25" s="10"/>
      <c r="AD25" s="21">
        <f t="shared" si="10"/>
        <v>0</v>
      </c>
      <c r="AE25" s="10">
        <v>675</v>
      </c>
      <c r="AF25" s="21">
        <f t="shared" si="11"/>
        <v>7087.5</v>
      </c>
      <c r="AG25" s="10"/>
      <c r="AH25" s="21">
        <f t="shared" si="12"/>
        <v>0</v>
      </c>
      <c r="AI25" s="10">
        <v>540</v>
      </c>
      <c r="AJ25" s="20">
        <f t="shared" si="13"/>
        <v>5670</v>
      </c>
      <c r="AK25" s="10"/>
      <c r="AL25" s="10"/>
      <c r="AM25" s="10"/>
      <c r="AN25" s="19"/>
      <c r="AO25" s="13">
        <v>8.0000000000000002E-3</v>
      </c>
      <c r="AP25" s="11">
        <v>4500000</v>
      </c>
      <c r="AQ25" s="30">
        <f>AP25*AO25</f>
        <v>36000</v>
      </c>
      <c r="AR25" s="22">
        <f t="shared" si="0"/>
        <v>51013.8</v>
      </c>
      <c r="AS25" s="31">
        <f t="shared" si="16"/>
        <v>510.13800000000003</v>
      </c>
    </row>
    <row r="26" spans="1:45" ht="37.5" customHeight="1" x14ac:dyDescent="0.2">
      <c r="A26" s="10">
        <v>14</v>
      </c>
      <c r="B26" s="34" t="s">
        <v>83</v>
      </c>
      <c r="C26" s="27" t="s">
        <v>25</v>
      </c>
      <c r="D26" s="27">
        <f>U5*10</f>
        <v>15</v>
      </c>
      <c r="E26" s="34" t="s">
        <v>51</v>
      </c>
      <c r="F26" s="34"/>
      <c r="G26" s="27" t="s">
        <v>99</v>
      </c>
      <c r="H26" s="27">
        <v>60</v>
      </c>
      <c r="I26" s="11">
        <f t="shared" si="1"/>
        <v>0.25</v>
      </c>
      <c r="J26" s="11">
        <f t="shared" si="2"/>
        <v>1.75</v>
      </c>
      <c r="K26" s="34"/>
      <c r="L26" s="34">
        <v>1</v>
      </c>
      <c r="M26" s="10"/>
      <c r="N26" s="12">
        <v>1135</v>
      </c>
      <c r="O26" s="21">
        <f t="shared" si="3"/>
        <v>0</v>
      </c>
      <c r="P26" s="21">
        <f t="shared" si="4"/>
        <v>283.75</v>
      </c>
      <c r="Q26" s="12"/>
      <c r="R26" s="21">
        <f t="shared" si="5"/>
        <v>0</v>
      </c>
      <c r="S26" s="12"/>
      <c r="T26" s="21">
        <f t="shared" si="6"/>
        <v>0</v>
      </c>
      <c r="U26" s="11"/>
      <c r="V26" s="21">
        <f t="shared" si="7"/>
        <v>0</v>
      </c>
      <c r="W26" s="10"/>
      <c r="X26" s="10">
        <f t="shared" si="8"/>
        <v>0</v>
      </c>
      <c r="Y26" s="21">
        <f t="shared" si="9"/>
        <v>0</v>
      </c>
      <c r="Z26" s="10">
        <v>10</v>
      </c>
      <c r="AA26" s="10">
        <v>12.3</v>
      </c>
      <c r="AB26" s="19">
        <f>Z26*AA26*L26</f>
        <v>123</v>
      </c>
      <c r="AC26" s="10"/>
      <c r="AD26" s="21">
        <f t="shared" si="10"/>
        <v>0</v>
      </c>
      <c r="AE26" s="10">
        <v>268</v>
      </c>
      <c r="AF26" s="21">
        <f t="shared" si="11"/>
        <v>469</v>
      </c>
      <c r="AG26" s="10"/>
      <c r="AH26" s="21">
        <f t="shared" si="12"/>
        <v>0</v>
      </c>
      <c r="AI26" s="10">
        <v>107</v>
      </c>
      <c r="AJ26" s="20">
        <f t="shared" si="13"/>
        <v>187.25</v>
      </c>
      <c r="AK26" s="10"/>
      <c r="AL26" s="10"/>
      <c r="AM26" s="10"/>
      <c r="AN26" s="19"/>
      <c r="AO26" s="11"/>
      <c r="AP26" s="11"/>
      <c r="AQ26" s="30">
        <f t="shared" ref="AQ26:AQ34" si="17">AP26*AO26</f>
        <v>0</v>
      </c>
      <c r="AR26" s="22">
        <f t="shared" si="0"/>
        <v>1063</v>
      </c>
      <c r="AS26" s="31">
        <f t="shared" si="16"/>
        <v>10.63</v>
      </c>
    </row>
    <row r="27" spans="1:45" ht="38.25" customHeight="1" x14ac:dyDescent="0.2">
      <c r="A27" s="10">
        <v>15</v>
      </c>
      <c r="B27" s="30" t="s">
        <v>84</v>
      </c>
      <c r="C27" s="35" t="s">
        <v>25</v>
      </c>
      <c r="D27" s="35">
        <f>D26</f>
        <v>15</v>
      </c>
      <c r="E27" s="30" t="s">
        <v>50</v>
      </c>
      <c r="F27" s="30"/>
      <c r="G27" s="35" t="s">
        <v>99</v>
      </c>
      <c r="H27" s="35"/>
      <c r="I27" s="21"/>
      <c r="J27" s="21"/>
      <c r="K27" s="30">
        <v>1</v>
      </c>
      <c r="L27" s="30"/>
      <c r="M27" s="19"/>
      <c r="N27" s="25"/>
      <c r="O27" s="21"/>
      <c r="P27" s="21"/>
      <c r="Q27" s="25"/>
      <c r="R27" s="21"/>
      <c r="S27" s="25"/>
      <c r="T27" s="21"/>
      <c r="U27" s="21"/>
      <c r="V27" s="21"/>
      <c r="W27" s="19">
        <v>8</v>
      </c>
      <c r="X27" s="19">
        <f>W27*D27</f>
        <v>120</v>
      </c>
      <c r="Y27" s="21">
        <f>X27*57</f>
        <v>6840</v>
      </c>
      <c r="Z27" s="19"/>
      <c r="AA27" s="19"/>
      <c r="AB27" s="19"/>
      <c r="AC27" s="19"/>
      <c r="AD27" s="21"/>
      <c r="AE27" s="19"/>
      <c r="AF27" s="21"/>
      <c r="AG27" s="19"/>
      <c r="AH27" s="21"/>
      <c r="AI27" s="19"/>
      <c r="AJ27" s="20"/>
      <c r="AK27" s="19">
        <v>10</v>
      </c>
      <c r="AL27" s="19">
        <f t="shared" ref="AL27:AL32" si="18">AK27*D27</f>
        <v>150</v>
      </c>
      <c r="AM27" s="19">
        <f>W7*D27/AL27</f>
        <v>25</v>
      </c>
      <c r="AN27" s="19">
        <f t="shared" ref="AN27:AN32" si="19">AL27*AM27</f>
        <v>3750</v>
      </c>
      <c r="AO27" s="21"/>
      <c r="AP27" s="21"/>
      <c r="AQ27" s="30"/>
      <c r="AR27" s="22">
        <f>O27+P27+R27+T27+V27+Y27+AB27+AD27+AF27+AH27+AJ27+AN27+AQ27</f>
        <v>10590</v>
      </c>
      <c r="AS27" s="31">
        <f>AR27/100</f>
        <v>105.9</v>
      </c>
    </row>
    <row r="28" spans="1:45" ht="39" customHeight="1" x14ac:dyDescent="0.2">
      <c r="A28" s="10">
        <v>16</v>
      </c>
      <c r="B28" s="34" t="s">
        <v>102</v>
      </c>
      <c r="C28" s="27" t="s">
        <v>25</v>
      </c>
      <c r="D28" s="27">
        <v>3</v>
      </c>
      <c r="E28" s="34" t="s">
        <v>52</v>
      </c>
      <c r="F28" s="34"/>
      <c r="G28" s="27" t="s">
        <v>99</v>
      </c>
      <c r="H28" s="27">
        <v>11</v>
      </c>
      <c r="I28" s="11">
        <f t="shared" si="1"/>
        <v>0.27272727272727271</v>
      </c>
      <c r="J28" s="11">
        <f t="shared" si="2"/>
        <v>1.9090909090909089</v>
      </c>
      <c r="K28" s="34">
        <v>1</v>
      </c>
      <c r="L28" s="34">
        <v>2</v>
      </c>
      <c r="M28" s="12">
        <v>1371</v>
      </c>
      <c r="N28" s="12">
        <v>1135</v>
      </c>
      <c r="O28" s="21">
        <f t="shared" si="3"/>
        <v>373.90909090909088</v>
      </c>
      <c r="P28" s="21">
        <f t="shared" si="4"/>
        <v>309.5454545454545</v>
      </c>
      <c r="Q28" s="12"/>
      <c r="R28" s="21">
        <f t="shared" si="5"/>
        <v>0</v>
      </c>
      <c r="S28" s="12"/>
      <c r="T28" s="21">
        <f t="shared" si="6"/>
        <v>0</v>
      </c>
      <c r="U28" s="11">
        <v>10</v>
      </c>
      <c r="V28" s="21">
        <f t="shared" si="7"/>
        <v>30.95454545454545</v>
      </c>
      <c r="W28" s="10">
        <v>6.5</v>
      </c>
      <c r="X28" s="10">
        <f t="shared" si="8"/>
        <v>19.5</v>
      </c>
      <c r="Y28" s="21">
        <f t="shared" si="9"/>
        <v>1111.5</v>
      </c>
      <c r="Z28" s="10"/>
      <c r="AA28" s="10"/>
      <c r="AB28" s="19"/>
      <c r="AC28" s="10">
        <v>5600</v>
      </c>
      <c r="AD28" s="21">
        <f t="shared" si="10"/>
        <v>10690.90909090909</v>
      </c>
      <c r="AE28" s="10"/>
      <c r="AF28" s="21">
        <f t="shared" si="11"/>
        <v>0</v>
      </c>
      <c r="AG28" s="10">
        <v>5133</v>
      </c>
      <c r="AH28" s="21">
        <f t="shared" si="12"/>
        <v>9799.363636363636</v>
      </c>
      <c r="AI28" s="10"/>
      <c r="AJ28" s="20">
        <f t="shared" si="13"/>
        <v>0</v>
      </c>
      <c r="AK28" s="10"/>
      <c r="AL28" s="10"/>
      <c r="AM28" s="10"/>
      <c r="AN28" s="19"/>
      <c r="AO28" s="11"/>
      <c r="AP28" s="11"/>
      <c r="AQ28" s="30">
        <f t="shared" si="17"/>
        <v>0</v>
      </c>
      <c r="AR28" s="22">
        <f t="shared" si="0"/>
        <v>22316.181818181816</v>
      </c>
      <c r="AS28" s="31">
        <f t="shared" si="16"/>
        <v>223.16181818181815</v>
      </c>
    </row>
    <row r="29" spans="1:45" ht="37.5" customHeight="1" x14ac:dyDescent="0.2">
      <c r="A29" s="10">
        <v>17</v>
      </c>
      <c r="B29" s="30" t="s">
        <v>85</v>
      </c>
      <c r="C29" s="35" t="s">
        <v>25</v>
      </c>
      <c r="D29" s="35">
        <v>3</v>
      </c>
      <c r="E29" s="30" t="s">
        <v>119</v>
      </c>
      <c r="F29" s="30"/>
      <c r="G29" s="35" t="s">
        <v>99</v>
      </c>
      <c r="H29" s="35"/>
      <c r="I29" s="21"/>
      <c r="J29" s="21"/>
      <c r="K29" s="30">
        <v>1</v>
      </c>
      <c r="L29" s="30"/>
      <c r="M29" s="25"/>
      <c r="N29" s="25"/>
      <c r="O29" s="21"/>
      <c r="P29" s="21"/>
      <c r="Q29" s="25"/>
      <c r="R29" s="21"/>
      <c r="S29" s="25"/>
      <c r="T29" s="21"/>
      <c r="U29" s="21"/>
      <c r="V29" s="21"/>
      <c r="W29" s="19">
        <v>3</v>
      </c>
      <c r="X29" s="19">
        <f t="shared" si="8"/>
        <v>9</v>
      </c>
      <c r="Y29" s="21">
        <f t="shared" si="9"/>
        <v>513</v>
      </c>
      <c r="Z29" s="19"/>
      <c r="AA29" s="19"/>
      <c r="AB29" s="19"/>
      <c r="AC29" s="19"/>
      <c r="AD29" s="21"/>
      <c r="AE29" s="19"/>
      <c r="AF29" s="21"/>
      <c r="AG29" s="19"/>
      <c r="AH29" s="21"/>
      <c r="AI29" s="19"/>
      <c r="AJ29" s="20"/>
      <c r="AK29" s="19">
        <v>10</v>
      </c>
      <c r="AL29" s="19">
        <f t="shared" si="18"/>
        <v>30</v>
      </c>
      <c r="AM29" s="19">
        <v>9</v>
      </c>
      <c r="AN29" s="19">
        <f t="shared" si="19"/>
        <v>270</v>
      </c>
      <c r="AO29" s="21"/>
      <c r="AP29" s="21"/>
      <c r="AQ29" s="30"/>
      <c r="AR29" s="22">
        <f>O29+P29+R29+T29+V29+Y29+AB29+AD29+AF29+AH29+AJ29+AN29+AQ29</f>
        <v>783</v>
      </c>
      <c r="AS29" s="31">
        <f>AR29/100</f>
        <v>7.83</v>
      </c>
    </row>
    <row r="30" spans="1:45" ht="37.5" customHeight="1" x14ac:dyDescent="0.2">
      <c r="A30" s="10">
        <v>18</v>
      </c>
      <c r="B30" s="36" t="s">
        <v>107</v>
      </c>
      <c r="C30" s="27" t="s">
        <v>24</v>
      </c>
      <c r="D30" s="27">
        <v>100</v>
      </c>
      <c r="E30" s="34" t="s">
        <v>53</v>
      </c>
      <c r="F30" s="36" t="s">
        <v>118</v>
      </c>
      <c r="G30" s="27" t="s">
        <v>99</v>
      </c>
      <c r="H30" s="27">
        <v>85</v>
      </c>
      <c r="I30" s="11">
        <f t="shared" si="1"/>
        <v>1.1764705882352942</v>
      </c>
      <c r="J30" s="11">
        <f t="shared" si="2"/>
        <v>8.2352941176470598</v>
      </c>
      <c r="K30" s="34">
        <v>1</v>
      </c>
      <c r="L30" s="34"/>
      <c r="M30" s="12">
        <v>1729</v>
      </c>
      <c r="N30" s="10"/>
      <c r="O30" s="21">
        <f t="shared" si="3"/>
        <v>2034.1176470588236</v>
      </c>
      <c r="P30" s="21">
        <f t="shared" si="4"/>
        <v>0</v>
      </c>
      <c r="Q30" s="12">
        <v>20</v>
      </c>
      <c r="R30" s="21">
        <f t="shared" si="5"/>
        <v>406.82352941176475</v>
      </c>
      <c r="S30" s="12">
        <v>20</v>
      </c>
      <c r="T30" s="21">
        <f t="shared" si="6"/>
        <v>406.82352941176475</v>
      </c>
      <c r="U30" s="11">
        <v>20</v>
      </c>
      <c r="V30" s="21">
        <f t="shared" si="7"/>
        <v>0</v>
      </c>
      <c r="W30" s="10">
        <v>4.5</v>
      </c>
      <c r="X30" s="10">
        <f t="shared" si="8"/>
        <v>450</v>
      </c>
      <c r="Y30" s="21">
        <f t="shared" si="9"/>
        <v>25650</v>
      </c>
      <c r="Z30" s="10"/>
      <c r="AA30" s="10"/>
      <c r="AB30" s="19"/>
      <c r="AC30" s="10">
        <v>333</v>
      </c>
      <c r="AD30" s="21">
        <f t="shared" si="10"/>
        <v>2742.3529411764707</v>
      </c>
      <c r="AE30" s="10">
        <v>378</v>
      </c>
      <c r="AF30" s="21">
        <f t="shared" si="11"/>
        <v>3112.9411764705887</v>
      </c>
      <c r="AG30" s="10">
        <v>333</v>
      </c>
      <c r="AH30" s="21">
        <f t="shared" si="12"/>
        <v>2742.3529411764707</v>
      </c>
      <c r="AI30" s="10">
        <v>206</v>
      </c>
      <c r="AJ30" s="20">
        <f t="shared" si="13"/>
        <v>1696.4705882352944</v>
      </c>
      <c r="AK30" s="10"/>
      <c r="AL30" s="10"/>
      <c r="AM30" s="10"/>
      <c r="AN30" s="19"/>
      <c r="AO30" s="11">
        <v>3</v>
      </c>
      <c r="AP30" s="11">
        <v>65000</v>
      </c>
      <c r="AQ30" s="30">
        <f t="shared" si="17"/>
        <v>195000</v>
      </c>
      <c r="AR30" s="22">
        <f t="shared" si="0"/>
        <v>233791.88235294117</v>
      </c>
      <c r="AS30" s="31">
        <f t="shared" si="16"/>
        <v>2337.9188235294118</v>
      </c>
    </row>
    <row r="31" spans="1:45" ht="37.5" customHeight="1" x14ac:dyDescent="0.2">
      <c r="A31" s="10">
        <v>19</v>
      </c>
      <c r="B31" s="34" t="s">
        <v>73</v>
      </c>
      <c r="C31" s="27" t="s">
        <v>25</v>
      </c>
      <c r="D31" s="27">
        <v>13</v>
      </c>
      <c r="E31" s="34" t="s">
        <v>52</v>
      </c>
      <c r="F31" s="34"/>
      <c r="G31" s="27" t="s">
        <v>91</v>
      </c>
      <c r="H31" s="27">
        <v>11</v>
      </c>
      <c r="I31" s="11">
        <f t="shared" si="1"/>
        <v>1.1818181818181819</v>
      </c>
      <c r="J31" s="11">
        <f t="shared" si="2"/>
        <v>8.2727272727272734</v>
      </c>
      <c r="K31" s="34">
        <v>1</v>
      </c>
      <c r="L31" s="34">
        <v>2</v>
      </c>
      <c r="M31" s="12">
        <v>1371</v>
      </c>
      <c r="N31" s="12">
        <v>1135</v>
      </c>
      <c r="O31" s="21">
        <f t="shared" si="3"/>
        <v>1620.2727272727273</v>
      </c>
      <c r="P31" s="21">
        <f t="shared" si="4"/>
        <v>1341.3636363636365</v>
      </c>
      <c r="Q31" s="12"/>
      <c r="R31" s="21">
        <f t="shared" si="5"/>
        <v>0</v>
      </c>
      <c r="S31" s="12"/>
      <c r="T31" s="21">
        <f t="shared" si="6"/>
        <v>0</v>
      </c>
      <c r="U31" s="11">
        <v>10</v>
      </c>
      <c r="V31" s="21">
        <f t="shared" si="7"/>
        <v>134.13636363636363</v>
      </c>
      <c r="W31" s="10">
        <v>6.5</v>
      </c>
      <c r="X31" s="10">
        <f t="shared" si="8"/>
        <v>84.5</v>
      </c>
      <c r="Y31" s="21">
        <f t="shared" si="9"/>
        <v>4816.5</v>
      </c>
      <c r="Z31" s="10"/>
      <c r="AA31" s="10"/>
      <c r="AB31" s="19"/>
      <c r="AC31" s="10">
        <v>5600</v>
      </c>
      <c r="AD31" s="21">
        <f t="shared" si="10"/>
        <v>46327.272727272728</v>
      </c>
      <c r="AE31" s="10"/>
      <c r="AF31" s="21">
        <f t="shared" si="11"/>
        <v>0</v>
      </c>
      <c r="AG31" s="10">
        <v>5133</v>
      </c>
      <c r="AH31" s="21">
        <f t="shared" si="12"/>
        <v>42463.909090909096</v>
      </c>
      <c r="AI31" s="10"/>
      <c r="AJ31" s="20">
        <f t="shared" si="13"/>
        <v>0</v>
      </c>
      <c r="AK31" s="10"/>
      <c r="AL31" s="10"/>
      <c r="AM31" s="10"/>
      <c r="AN31" s="19"/>
      <c r="AO31" s="11"/>
      <c r="AP31" s="11"/>
      <c r="AQ31" s="30">
        <f t="shared" si="17"/>
        <v>0</v>
      </c>
      <c r="AR31" s="22">
        <f t="shared" si="0"/>
        <v>96703.454545454559</v>
      </c>
      <c r="AS31" s="31">
        <f t="shared" si="16"/>
        <v>967.03454545454554</v>
      </c>
    </row>
    <row r="32" spans="1:45" ht="36" customHeight="1" x14ac:dyDescent="0.2">
      <c r="A32" s="10">
        <v>20</v>
      </c>
      <c r="B32" s="30" t="s">
        <v>85</v>
      </c>
      <c r="C32" s="35" t="s">
        <v>25</v>
      </c>
      <c r="D32" s="35">
        <v>10</v>
      </c>
      <c r="E32" s="30" t="s">
        <v>50</v>
      </c>
      <c r="F32" s="30"/>
      <c r="G32" s="35" t="s">
        <v>91</v>
      </c>
      <c r="H32" s="35"/>
      <c r="I32" s="21"/>
      <c r="J32" s="21"/>
      <c r="K32" s="30">
        <v>1</v>
      </c>
      <c r="L32" s="30"/>
      <c r="M32" s="25"/>
      <c r="N32" s="25"/>
      <c r="O32" s="21"/>
      <c r="P32" s="21"/>
      <c r="Q32" s="25"/>
      <c r="R32" s="21"/>
      <c r="S32" s="25"/>
      <c r="T32" s="21"/>
      <c r="U32" s="21"/>
      <c r="V32" s="21"/>
      <c r="W32" s="19">
        <v>8</v>
      </c>
      <c r="X32" s="19">
        <f t="shared" si="8"/>
        <v>80</v>
      </c>
      <c r="Y32" s="21">
        <f t="shared" si="9"/>
        <v>4560</v>
      </c>
      <c r="Z32" s="19"/>
      <c r="AA32" s="19"/>
      <c r="AB32" s="19"/>
      <c r="AC32" s="19"/>
      <c r="AD32" s="21"/>
      <c r="AE32" s="19"/>
      <c r="AF32" s="21"/>
      <c r="AG32" s="19"/>
      <c r="AH32" s="21"/>
      <c r="AI32" s="19"/>
      <c r="AJ32" s="20"/>
      <c r="AK32" s="19">
        <v>10</v>
      </c>
      <c r="AL32" s="19">
        <f t="shared" si="18"/>
        <v>100</v>
      </c>
      <c r="AM32" s="19">
        <f>W7*D32/AL32</f>
        <v>25</v>
      </c>
      <c r="AN32" s="19">
        <f t="shared" si="19"/>
        <v>2500</v>
      </c>
      <c r="AO32" s="21"/>
      <c r="AP32" s="21"/>
      <c r="AQ32" s="30"/>
      <c r="AR32" s="22">
        <f>O32+P32+R32+T32+V32+Y32+AB32+AD32+AF32+AH32+AJ32+AN32+AQ32</f>
        <v>7060</v>
      </c>
      <c r="AS32" s="31">
        <f>AR32/100</f>
        <v>70.599999999999994</v>
      </c>
    </row>
    <row r="33" spans="1:45" ht="37.5" customHeight="1" x14ac:dyDescent="0.2">
      <c r="A33" s="10">
        <v>21</v>
      </c>
      <c r="B33" s="36" t="s">
        <v>101</v>
      </c>
      <c r="C33" s="27" t="s">
        <v>24</v>
      </c>
      <c r="D33" s="27">
        <v>100</v>
      </c>
      <c r="E33" s="34" t="s">
        <v>70</v>
      </c>
      <c r="F33" s="34"/>
      <c r="G33" s="27" t="s">
        <v>91</v>
      </c>
      <c r="H33" s="27">
        <v>130</v>
      </c>
      <c r="I33" s="11">
        <f t="shared" si="1"/>
        <v>0.76923076923076927</v>
      </c>
      <c r="J33" s="11">
        <f t="shared" si="2"/>
        <v>5.384615384615385</v>
      </c>
      <c r="K33" s="34">
        <v>1</v>
      </c>
      <c r="L33" s="34">
        <v>1</v>
      </c>
      <c r="M33" s="12">
        <v>1541</v>
      </c>
      <c r="N33" s="12">
        <v>1233</v>
      </c>
      <c r="O33" s="21">
        <f t="shared" si="3"/>
        <v>1185.3846153846155</v>
      </c>
      <c r="P33" s="21">
        <f t="shared" si="4"/>
        <v>948.46153846153857</v>
      </c>
      <c r="Q33" s="12"/>
      <c r="R33" s="21">
        <f t="shared" si="5"/>
        <v>0</v>
      </c>
      <c r="S33" s="12"/>
      <c r="T33" s="21">
        <f t="shared" si="6"/>
        <v>0</v>
      </c>
      <c r="U33" s="11">
        <v>10</v>
      </c>
      <c r="V33" s="21">
        <f t="shared" si="7"/>
        <v>94.846153846153868</v>
      </c>
      <c r="W33" s="10">
        <v>0.5</v>
      </c>
      <c r="X33" s="10">
        <f t="shared" si="8"/>
        <v>50</v>
      </c>
      <c r="Y33" s="21">
        <f t="shared" si="9"/>
        <v>2850</v>
      </c>
      <c r="Z33" s="10"/>
      <c r="AA33" s="10"/>
      <c r="AB33" s="19"/>
      <c r="AC33" s="10">
        <v>4250</v>
      </c>
      <c r="AD33" s="21">
        <f t="shared" si="10"/>
        <v>22884.615384615387</v>
      </c>
      <c r="AE33" s="10"/>
      <c r="AF33" s="21">
        <f t="shared" si="11"/>
        <v>0</v>
      </c>
      <c r="AG33" s="10">
        <v>2000</v>
      </c>
      <c r="AH33" s="21">
        <f t="shared" si="12"/>
        <v>10769.23076923077</v>
      </c>
      <c r="AI33" s="10"/>
      <c r="AJ33" s="20">
        <f t="shared" si="13"/>
        <v>0</v>
      </c>
      <c r="AK33" s="10"/>
      <c r="AL33" s="10"/>
      <c r="AM33" s="10"/>
      <c r="AN33" s="19"/>
      <c r="AO33" s="11">
        <v>10</v>
      </c>
      <c r="AP33" s="11">
        <v>22500</v>
      </c>
      <c r="AQ33" s="30">
        <f t="shared" si="17"/>
        <v>225000</v>
      </c>
      <c r="AR33" s="22">
        <f t="shared" si="0"/>
        <v>263732.5384615385</v>
      </c>
      <c r="AS33" s="31">
        <f t="shared" si="16"/>
        <v>2637.3253846153848</v>
      </c>
    </row>
    <row r="34" spans="1:45" ht="36" customHeight="1" x14ac:dyDescent="0.2">
      <c r="A34" s="10">
        <v>22</v>
      </c>
      <c r="B34" s="30" t="s">
        <v>66</v>
      </c>
      <c r="C34" s="35" t="s">
        <v>25</v>
      </c>
      <c r="D34" s="35">
        <v>15</v>
      </c>
      <c r="E34" s="30" t="s">
        <v>50</v>
      </c>
      <c r="F34" s="30"/>
      <c r="G34" s="35" t="s">
        <v>34</v>
      </c>
      <c r="H34" s="35"/>
      <c r="I34" s="21"/>
      <c r="J34" s="21">
        <f t="shared" si="2"/>
        <v>0</v>
      </c>
      <c r="K34" s="30">
        <v>1</v>
      </c>
      <c r="L34" s="30"/>
      <c r="M34" s="25"/>
      <c r="N34" s="19"/>
      <c r="O34" s="21">
        <f t="shared" si="3"/>
        <v>0</v>
      </c>
      <c r="P34" s="21">
        <f t="shared" si="4"/>
        <v>0</v>
      </c>
      <c r="Q34" s="25"/>
      <c r="R34" s="21">
        <f t="shared" si="5"/>
        <v>0</v>
      </c>
      <c r="S34" s="25"/>
      <c r="T34" s="21">
        <f t="shared" si="6"/>
        <v>0</v>
      </c>
      <c r="U34" s="21"/>
      <c r="V34" s="21">
        <f t="shared" si="7"/>
        <v>0</v>
      </c>
      <c r="W34" s="19">
        <v>8</v>
      </c>
      <c r="X34" s="19">
        <f t="shared" si="8"/>
        <v>120</v>
      </c>
      <c r="Y34" s="21">
        <f t="shared" si="9"/>
        <v>6840</v>
      </c>
      <c r="Z34" s="19"/>
      <c r="AA34" s="19"/>
      <c r="AB34" s="19"/>
      <c r="AC34" s="19"/>
      <c r="AD34" s="21">
        <f t="shared" si="10"/>
        <v>0</v>
      </c>
      <c r="AE34" s="19"/>
      <c r="AF34" s="21">
        <f t="shared" si="11"/>
        <v>0</v>
      </c>
      <c r="AG34" s="19"/>
      <c r="AH34" s="21">
        <f t="shared" si="12"/>
        <v>0</v>
      </c>
      <c r="AI34" s="19"/>
      <c r="AJ34" s="20">
        <f t="shared" si="13"/>
        <v>0</v>
      </c>
      <c r="AK34" s="19">
        <v>10</v>
      </c>
      <c r="AL34" s="19">
        <f>AK34*D34</f>
        <v>150</v>
      </c>
      <c r="AM34" s="19">
        <f>W7*D34/AL34</f>
        <v>25</v>
      </c>
      <c r="AN34" s="19">
        <f>AL34*AM34</f>
        <v>3750</v>
      </c>
      <c r="AO34" s="21"/>
      <c r="AP34" s="21"/>
      <c r="AQ34" s="30">
        <f t="shared" si="17"/>
        <v>0</v>
      </c>
      <c r="AR34" s="22">
        <f t="shared" si="0"/>
        <v>10590</v>
      </c>
      <c r="AS34" s="31">
        <f t="shared" si="16"/>
        <v>105.9</v>
      </c>
    </row>
    <row r="35" spans="1:45" ht="29.25" customHeight="1" x14ac:dyDescent="0.2">
      <c r="A35" s="10">
        <v>23</v>
      </c>
      <c r="B35" s="36" t="s">
        <v>111</v>
      </c>
      <c r="C35" s="27" t="s">
        <v>24</v>
      </c>
      <c r="D35" s="27">
        <v>100</v>
      </c>
      <c r="E35" s="34" t="s">
        <v>70</v>
      </c>
      <c r="F35" s="34"/>
      <c r="G35" s="27" t="s">
        <v>34</v>
      </c>
      <c r="H35" s="27">
        <v>130</v>
      </c>
      <c r="I35" s="11">
        <f t="shared" si="1"/>
        <v>0.76923076923076927</v>
      </c>
      <c r="J35" s="11">
        <f t="shared" si="2"/>
        <v>5.384615384615385</v>
      </c>
      <c r="K35" s="34">
        <v>1</v>
      </c>
      <c r="L35" s="34">
        <v>2</v>
      </c>
      <c r="M35" s="12">
        <v>1541</v>
      </c>
      <c r="N35" s="12">
        <v>1233</v>
      </c>
      <c r="O35" s="21">
        <f t="shared" si="3"/>
        <v>1185.3846153846155</v>
      </c>
      <c r="P35" s="21">
        <f t="shared" si="4"/>
        <v>948.46153846153857</v>
      </c>
      <c r="Q35" s="12"/>
      <c r="R35" s="21">
        <f t="shared" si="5"/>
        <v>0</v>
      </c>
      <c r="S35" s="12"/>
      <c r="T35" s="21">
        <f t="shared" si="6"/>
        <v>0</v>
      </c>
      <c r="U35" s="11">
        <v>20</v>
      </c>
      <c r="V35" s="21">
        <f t="shared" si="7"/>
        <v>189.69230769230774</v>
      </c>
      <c r="W35" s="10">
        <v>1</v>
      </c>
      <c r="X35" s="10">
        <f t="shared" si="8"/>
        <v>100</v>
      </c>
      <c r="Y35" s="21">
        <f t="shared" si="9"/>
        <v>5700</v>
      </c>
      <c r="Z35" s="10"/>
      <c r="AA35" s="10"/>
      <c r="AB35" s="19"/>
      <c r="AC35" s="10">
        <v>4250</v>
      </c>
      <c r="AD35" s="21">
        <f t="shared" si="10"/>
        <v>22884.615384615387</v>
      </c>
      <c r="AE35" s="10"/>
      <c r="AF35" s="21">
        <f t="shared" si="11"/>
        <v>0</v>
      </c>
      <c r="AG35" s="10">
        <v>2000</v>
      </c>
      <c r="AH35" s="21">
        <f t="shared" si="12"/>
        <v>10769.23076923077</v>
      </c>
      <c r="AI35" s="10"/>
      <c r="AJ35" s="20">
        <f t="shared" si="13"/>
        <v>0</v>
      </c>
      <c r="AK35" s="10"/>
      <c r="AL35" s="10"/>
      <c r="AM35" s="10"/>
      <c r="AN35" s="19"/>
      <c r="AO35" s="14">
        <v>0.05</v>
      </c>
      <c r="AP35" s="11">
        <v>1600000</v>
      </c>
      <c r="AQ35" s="30">
        <f>(AP35*AO35)+72000</f>
        <v>152000</v>
      </c>
      <c r="AR35" s="22">
        <f t="shared" si="0"/>
        <v>193677.38461538462</v>
      </c>
      <c r="AS35" s="31">
        <f t="shared" si="16"/>
        <v>1936.7738461538463</v>
      </c>
    </row>
    <row r="36" spans="1:45" ht="25.5" customHeight="1" x14ac:dyDescent="0.2">
      <c r="A36" s="10">
        <v>24</v>
      </c>
      <c r="B36" s="34" t="s">
        <v>54</v>
      </c>
      <c r="C36" s="27" t="s">
        <v>24</v>
      </c>
      <c r="D36" s="27">
        <v>100</v>
      </c>
      <c r="E36" s="34" t="s">
        <v>55</v>
      </c>
      <c r="F36" s="34"/>
      <c r="G36" s="27" t="s">
        <v>97</v>
      </c>
      <c r="H36" s="27">
        <v>13.2</v>
      </c>
      <c r="I36" s="11">
        <f>D36/H36</f>
        <v>7.5757575757575761</v>
      </c>
      <c r="J36" s="11">
        <f>I36*7</f>
        <v>53.030303030303031</v>
      </c>
      <c r="K36" s="34">
        <v>1</v>
      </c>
      <c r="L36" s="34"/>
      <c r="M36" s="7">
        <v>1541</v>
      </c>
      <c r="N36" s="7"/>
      <c r="O36" s="21">
        <f>I36*M36</f>
        <v>11674.242424242424</v>
      </c>
      <c r="P36" s="21">
        <f>I36*N36</f>
        <v>0</v>
      </c>
      <c r="Q36" s="7">
        <v>20</v>
      </c>
      <c r="R36" s="21">
        <f>O36*Q36/100</f>
        <v>2334.848484848485</v>
      </c>
      <c r="S36" s="7">
        <v>100</v>
      </c>
      <c r="T36" s="21">
        <f>O36*S36/100</f>
        <v>11674.242424242424</v>
      </c>
      <c r="U36" s="6"/>
      <c r="V36" s="21">
        <f>P36*U36/100</f>
        <v>0</v>
      </c>
      <c r="W36" s="4">
        <v>13</v>
      </c>
      <c r="X36" s="4">
        <f>W36*D36</f>
        <v>1300</v>
      </c>
      <c r="Y36" s="21">
        <f>X36*57</f>
        <v>74100</v>
      </c>
      <c r="Z36" s="10"/>
      <c r="AA36" s="10"/>
      <c r="AB36" s="19"/>
      <c r="AC36" s="4">
        <v>2800</v>
      </c>
      <c r="AD36" s="21">
        <f>AC36*J36</f>
        <v>148484.84848484848</v>
      </c>
      <c r="AE36" s="4"/>
      <c r="AF36" s="21">
        <f>AE36*J36</f>
        <v>0</v>
      </c>
      <c r="AG36" s="4">
        <v>2567</v>
      </c>
      <c r="AH36" s="21">
        <f>AG36*J36</f>
        <v>136128.78787878787</v>
      </c>
      <c r="AI36" s="4"/>
      <c r="AJ36" s="20">
        <f>AI36*J36</f>
        <v>0</v>
      </c>
      <c r="AK36" s="4"/>
      <c r="AL36" s="4"/>
      <c r="AM36" s="4"/>
      <c r="AN36" s="19"/>
      <c r="AO36" s="6"/>
      <c r="AP36" s="6"/>
      <c r="AQ36" s="30"/>
      <c r="AR36" s="22">
        <f>O36+P36+R36+T36+V36+Y36+AB36+AD36+AF36+AH36+AJ36+AN36+AQ36</f>
        <v>384396.96969696973</v>
      </c>
      <c r="AS36" s="31">
        <f>AR36/100</f>
        <v>3843.9696969696975</v>
      </c>
    </row>
    <row r="37" spans="1:45" ht="25.5" customHeight="1" x14ac:dyDescent="0.2">
      <c r="A37" s="10">
        <v>25</v>
      </c>
      <c r="B37" s="30" t="s">
        <v>56</v>
      </c>
      <c r="C37" s="35" t="s">
        <v>25</v>
      </c>
      <c r="D37" s="35">
        <f>P5</f>
        <v>200</v>
      </c>
      <c r="E37" s="30" t="s">
        <v>50</v>
      </c>
      <c r="F37" s="30"/>
      <c r="G37" s="35" t="s">
        <v>97</v>
      </c>
      <c r="H37" s="35"/>
      <c r="I37" s="21"/>
      <c r="J37" s="21">
        <f>I37*7</f>
        <v>0</v>
      </c>
      <c r="K37" s="30">
        <v>1</v>
      </c>
      <c r="L37" s="30"/>
      <c r="M37" s="25"/>
      <c r="N37" s="19"/>
      <c r="O37" s="21"/>
      <c r="P37" s="21"/>
      <c r="Q37" s="25"/>
      <c r="R37" s="21"/>
      <c r="S37" s="25"/>
      <c r="T37" s="21"/>
      <c r="U37" s="21"/>
      <c r="V37" s="21"/>
      <c r="W37" s="19">
        <v>8</v>
      </c>
      <c r="X37" s="19">
        <f>W37*D37</f>
        <v>1600</v>
      </c>
      <c r="Y37" s="21">
        <f>X37*57</f>
        <v>91200</v>
      </c>
      <c r="Z37" s="19"/>
      <c r="AA37" s="19"/>
      <c r="AB37" s="19"/>
      <c r="AC37" s="19"/>
      <c r="AD37" s="21">
        <f>AC37*J37</f>
        <v>0</v>
      </c>
      <c r="AE37" s="19"/>
      <c r="AF37" s="21">
        <f>AE37*J37</f>
        <v>0</v>
      </c>
      <c r="AG37" s="19"/>
      <c r="AH37" s="21">
        <f>AG37*J37</f>
        <v>0</v>
      </c>
      <c r="AI37" s="19"/>
      <c r="AJ37" s="20">
        <f>AI37*J37</f>
        <v>0</v>
      </c>
      <c r="AK37" s="19">
        <v>10</v>
      </c>
      <c r="AL37" s="19">
        <f>AK37*D37</f>
        <v>2000</v>
      </c>
      <c r="AM37" s="19">
        <f>W7*D37/AL37</f>
        <v>25</v>
      </c>
      <c r="AN37" s="19">
        <f>AL37*AM37</f>
        <v>50000</v>
      </c>
      <c r="AO37" s="21"/>
      <c r="AP37" s="21"/>
      <c r="AQ37" s="30"/>
      <c r="AR37" s="22">
        <f>O37+P37+R37+T37+V37+Y37+AB37+AD37+AF37+AH37+AJ37+AN37+AQ37</f>
        <v>141200</v>
      </c>
      <c r="AS37" s="31">
        <f>AR37/100</f>
        <v>1412</v>
      </c>
    </row>
    <row r="38" spans="1:45" ht="25.5" customHeight="1" x14ac:dyDescent="0.2">
      <c r="A38" s="10">
        <v>26</v>
      </c>
      <c r="B38" s="32" t="s">
        <v>57</v>
      </c>
      <c r="C38" s="33" t="s">
        <v>25</v>
      </c>
      <c r="D38" s="27">
        <f>P5</f>
        <v>200</v>
      </c>
      <c r="E38" s="32" t="s">
        <v>58</v>
      </c>
      <c r="F38" s="32"/>
      <c r="G38" s="27" t="s">
        <v>97</v>
      </c>
      <c r="H38" s="33">
        <v>40</v>
      </c>
      <c r="I38" s="6">
        <f>D38/H38</f>
        <v>5</v>
      </c>
      <c r="J38" s="6">
        <f>I38*7</f>
        <v>35</v>
      </c>
      <c r="K38" s="32"/>
      <c r="L38" s="32">
        <v>2</v>
      </c>
      <c r="M38" s="4"/>
      <c r="N38" s="7">
        <v>1233</v>
      </c>
      <c r="O38" s="21">
        <f>I38*M38</f>
        <v>0</v>
      </c>
      <c r="P38" s="21">
        <f>I38*N38</f>
        <v>6165</v>
      </c>
      <c r="Q38" s="7"/>
      <c r="R38" s="21">
        <f>O38*Q38/100</f>
        <v>0</v>
      </c>
      <c r="S38" s="7"/>
      <c r="T38" s="21">
        <f>O38*S38/100</f>
        <v>0</v>
      </c>
      <c r="U38" s="6">
        <v>40</v>
      </c>
      <c r="V38" s="21">
        <f>P38*U38/100</f>
        <v>2466</v>
      </c>
      <c r="W38" s="4"/>
      <c r="X38" s="4">
        <f>W38*D38</f>
        <v>0</v>
      </c>
      <c r="Y38" s="21">
        <f>X38*57</f>
        <v>0</v>
      </c>
      <c r="Z38" s="10">
        <v>35</v>
      </c>
      <c r="AA38" s="10">
        <v>12.3</v>
      </c>
      <c r="AB38" s="19">
        <f>Z38*AA38*L38</f>
        <v>861</v>
      </c>
      <c r="AC38" s="4"/>
      <c r="AD38" s="21">
        <f>AC38*J38</f>
        <v>0</v>
      </c>
      <c r="AE38" s="4">
        <v>650</v>
      </c>
      <c r="AF38" s="21">
        <f>AE38*J38</f>
        <v>22750</v>
      </c>
      <c r="AG38" s="4"/>
      <c r="AH38" s="21">
        <f>AG38*J38</f>
        <v>0</v>
      </c>
      <c r="AI38" s="4">
        <v>500</v>
      </c>
      <c r="AJ38" s="20">
        <f>AI38*J38</f>
        <v>17500</v>
      </c>
      <c r="AK38" s="4"/>
      <c r="AL38" s="4"/>
      <c r="AM38" s="4"/>
      <c r="AN38" s="19"/>
      <c r="AO38" s="6"/>
      <c r="AP38" s="6"/>
      <c r="AQ38" s="30"/>
      <c r="AR38" s="22">
        <f>O38+P38+R38+T38+V38+Y38+AB38+AD38+AF38+AH38+AJ38+AN38+AQ38</f>
        <v>49742</v>
      </c>
      <c r="AS38" s="31">
        <f>AR38/100</f>
        <v>497.42</v>
      </c>
    </row>
    <row r="39" spans="1:45" ht="24.75" customHeight="1" x14ac:dyDescent="0.2">
      <c r="A39" s="10">
        <v>27</v>
      </c>
      <c r="B39" s="15" t="s">
        <v>26</v>
      </c>
      <c r="C39" s="16"/>
      <c r="D39" s="16"/>
      <c r="E39" s="16"/>
      <c r="F39" s="16"/>
      <c r="G39" s="16"/>
      <c r="H39" s="16"/>
      <c r="I39" s="8"/>
      <c r="J39" s="8"/>
      <c r="K39" s="16"/>
      <c r="L39" s="16"/>
      <c r="M39" s="16"/>
      <c r="N39" s="16"/>
      <c r="O39" s="18">
        <f>SUM(O13:O38)</f>
        <v>51035.228410208721</v>
      </c>
      <c r="P39" s="18">
        <f>SUM(P13:P38)</f>
        <v>12794.543706293707</v>
      </c>
      <c r="Q39" s="18"/>
      <c r="R39" s="18">
        <f>SUM(R13:R38)</f>
        <v>6649.6720142602499</v>
      </c>
      <c r="S39" s="18"/>
      <c r="T39" s="18">
        <f>SUM(T13:T38)</f>
        <v>15012.06595365419</v>
      </c>
      <c r="U39" s="18"/>
      <c r="V39" s="18">
        <f>SUM(V13:V38)</f>
        <v>3475.2216783216786</v>
      </c>
      <c r="W39" s="18"/>
      <c r="X39" s="18"/>
      <c r="Y39" s="18">
        <f>SUM(Y13:Y38)</f>
        <v>600951</v>
      </c>
      <c r="Z39" s="18"/>
      <c r="AA39" s="18"/>
      <c r="AB39" s="18">
        <f>SUM(AB13:AB38)</f>
        <v>1020.9</v>
      </c>
      <c r="AC39" s="18"/>
      <c r="AD39" s="18">
        <f>SUM(AD13:AD38)</f>
        <v>318409.76339014777</v>
      </c>
      <c r="AE39" s="18"/>
      <c r="AF39" s="18">
        <f>SUM(AF13:AF38)</f>
        <v>69277.725102689292</v>
      </c>
      <c r="AG39" s="18"/>
      <c r="AH39" s="18">
        <f>SUM(AH13:AH38)</f>
        <v>264952.63984702423</v>
      </c>
      <c r="AI39" s="18"/>
      <c r="AJ39" s="18">
        <f>SUM(AJ13:AJ38)</f>
        <v>52452.95642486243</v>
      </c>
      <c r="AK39" s="18"/>
      <c r="AL39" s="18"/>
      <c r="AM39" s="18"/>
      <c r="AN39" s="18">
        <f>SUM(AN13:AN38)</f>
        <v>60270</v>
      </c>
      <c r="AO39" s="18"/>
      <c r="AP39" s="18"/>
      <c r="AQ39" s="18">
        <f>SUM(AQ13:AQ38)</f>
        <v>1008000</v>
      </c>
      <c r="AR39" s="22">
        <f>SUM(AR13:AR38)</f>
        <v>2464301.7165274625</v>
      </c>
      <c r="AS39" s="31">
        <f>AR39/100</f>
        <v>24643.017165274625</v>
      </c>
    </row>
  </sheetData>
  <mergeCells count="45">
    <mergeCell ref="R5:T5"/>
    <mergeCell ref="Y5:AA5"/>
    <mergeCell ref="Z9:AB10"/>
    <mergeCell ref="Y7:AA7"/>
    <mergeCell ref="I3:P3"/>
    <mergeCell ref="Q9:R10"/>
    <mergeCell ref="O9:P10"/>
    <mergeCell ref="A5:D5"/>
    <mergeCell ref="E5:H5"/>
    <mergeCell ref="E6:F6"/>
    <mergeCell ref="M5:O5"/>
    <mergeCell ref="E7:F7"/>
    <mergeCell ref="A9:A11"/>
    <mergeCell ref="B9:B11"/>
    <mergeCell ref="C9:C11"/>
    <mergeCell ref="D9:D11"/>
    <mergeCell ref="E9:F10"/>
    <mergeCell ref="G9:G11"/>
    <mergeCell ref="I9:I11"/>
    <mergeCell ref="J9:J11"/>
    <mergeCell ref="K9:L10"/>
    <mergeCell ref="M9:N10"/>
    <mergeCell ref="H9:H11"/>
    <mergeCell ref="AK7:AL7"/>
    <mergeCell ref="AQ7:AR7"/>
    <mergeCell ref="AO9:AQ10"/>
    <mergeCell ref="AR9:AS10"/>
    <mergeCell ref="S10:T10"/>
    <mergeCell ref="U10:V10"/>
    <mergeCell ref="AC10:AD10"/>
    <mergeCell ref="AE10:AF10"/>
    <mergeCell ref="AG10:AH10"/>
    <mergeCell ref="AI10:AJ10"/>
    <mergeCell ref="S9:V9"/>
    <mergeCell ref="W9:Y10"/>
    <mergeCell ref="AK9:AN10"/>
    <mergeCell ref="R7:V7"/>
    <mergeCell ref="AC9:AF9"/>
    <mergeCell ref="AG9:AJ9"/>
    <mergeCell ref="AD2:AG2"/>
    <mergeCell ref="AD3:AE3"/>
    <mergeCell ref="AD5:AH5"/>
    <mergeCell ref="AK5:AN5"/>
    <mergeCell ref="AD6:AE6"/>
    <mergeCell ref="AK6:AO6"/>
  </mergeCells>
  <pageMargins left="0.70866141732283472" right="0.70866141732283472" top="0.74803149606299213" bottom="0.74803149606299213" header="0.31496062992125984" footer="0.31496062992125984"/>
  <pageSetup paperSize="8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Озим.тритикале 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Болдырь Дмитрий Александрович</cp:lastModifiedBy>
  <cp:lastPrinted>2024-12-25T12:35:06Z</cp:lastPrinted>
  <dcterms:created xsi:type="dcterms:W3CDTF">2010-04-22T14:36:16Z</dcterms:created>
  <dcterms:modified xsi:type="dcterms:W3CDTF">2025-02-06T11:56:23Z</dcterms:modified>
</cp:coreProperties>
</file>