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ен масличный 1" sheetId="1" r:id="rId1"/>
  </sheets>
  <calcPr calcId="145621"/>
</workbook>
</file>

<file path=xl/calcChain.xml><?xml version="1.0" encoding="utf-8"?>
<calcChain xmlns="http://schemas.openxmlformats.org/spreadsheetml/2006/main">
  <c r="AP22" i="1" l="1"/>
  <c r="AB29" i="1" l="1"/>
  <c r="X27" i="1"/>
  <c r="Y27" i="1" s="1"/>
  <c r="I27" i="1"/>
  <c r="O27" i="1" s="1"/>
  <c r="AQ26" i="1"/>
  <c r="X26" i="1"/>
  <c r="Y26" i="1" s="1"/>
  <c r="P26" i="1"/>
  <c r="V26" i="1" s="1"/>
  <c r="I26" i="1"/>
  <c r="O26" i="1" s="1"/>
  <c r="AQ25" i="1"/>
  <c r="AM25" i="1"/>
  <c r="AL25" i="1"/>
  <c r="X25" i="1"/>
  <c r="Y25" i="1" s="1"/>
  <c r="X24" i="1"/>
  <c r="Y24" i="1" s="1"/>
  <c r="I24" i="1"/>
  <c r="P24" i="1" s="1"/>
  <c r="V24" i="1" s="1"/>
  <c r="X23" i="1"/>
  <c r="Y23" i="1" s="1"/>
  <c r="I23" i="1"/>
  <c r="O23" i="1" s="1"/>
  <c r="X22" i="1"/>
  <c r="Y22" i="1" s="1"/>
  <c r="I22" i="1"/>
  <c r="AQ20" i="1"/>
  <c r="AQ18" i="1"/>
  <c r="AB18" i="1"/>
  <c r="D18" i="1"/>
  <c r="AQ17" i="1"/>
  <c r="AB17" i="1"/>
  <c r="AB30" i="1" s="1"/>
  <c r="D17" i="1"/>
  <c r="I17" i="1" s="1"/>
  <c r="X16" i="1"/>
  <c r="Y16" i="1" s="1"/>
  <c r="I16" i="1"/>
  <c r="O16" i="1" s="1"/>
  <c r="X15" i="1"/>
  <c r="Y15" i="1" s="1"/>
  <c r="I15" i="1"/>
  <c r="P15" i="1" s="1"/>
  <c r="V15" i="1" s="1"/>
  <c r="X14" i="1"/>
  <c r="Y14" i="1" s="1"/>
  <c r="I14" i="1"/>
  <c r="O14" i="1" s="1"/>
  <c r="X13" i="1"/>
  <c r="Y13" i="1" s="1"/>
  <c r="I13" i="1"/>
  <c r="P13" i="1" s="1"/>
  <c r="P5" i="1"/>
  <c r="J27" i="1" l="1"/>
  <c r="AJ27" i="1" s="1"/>
  <c r="J23" i="1"/>
  <c r="AJ23" i="1" s="1"/>
  <c r="P27" i="1"/>
  <c r="V27" i="1" s="1"/>
  <c r="J16" i="1"/>
  <c r="AJ16" i="1" s="1"/>
  <c r="AN25" i="1"/>
  <c r="P14" i="1"/>
  <c r="V14" i="1" s="1"/>
  <c r="P23" i="1"/>
  <c r="V23" i="1" s="1"/>
  <c r="J14" i="1"/>
  <c r="AJ14" i="1" s="1"/>
  <c r="P16" i="1"/>
  <c r="V16" i="1" s="1"/>
  <c r="J26" i="1"/>
  <c r="AJ26" i="1" s="1"/>
  <c r="V13" i="1"/>
  <c r="R14" i="1"/>
  <c r="T14" i="1"/>
  <c r="R16" i="1"/>
  <c r="T16" i="1"/>
  <c r="O17" i="1"/>
  <c r="P17" i="1"/>
  <c r="V17" i="1" s="1"/>
  <c r="J17" i="1"/>
  <c r="AH16" i="1"/>
  <c r="X17" i="1"/>
  <c r="Y17" i="1" s="1"/>
  <c r="D19" i="1"/>
  <c r="X18" i="1"/>
  <c r="Y18" i="1" s="1"/>
  <c r="R23" i="1"/>
  <c r="T23" i="1"/>
  <c r="O13" i="1"/>
  <c r="O15" i="1"/>
  <c r="AD16" i="1"/>
  <c r="AO22" i="1"/>
  <c r="AQ22" i="1" s="1"/>
  <c r="AQ30" i="1" s="1"/>
  <c r="D21" i="1"/>
  <c r="I20" i="1"/>
  <c r="X20" i="1"/>
  <c r="Y20" i="1" s="1"/>
  <c r="P22" i="1"/>
  <c r="V22" i="1" s="1"/>
  <c r="J22" i="1"/>
  <c r="R26" i="1"/>
  <c r="T26" i="1"/>
  <c r="D29" i="1"/>
  <c r="D28" i="1"/>
  <c r="J13" i="1"/>
  <c r="AF14" i="1"/>
  <c r="J15" i="1"/>
  <c r="AF16" i="1"/>
  <c r="I18" i="1"/>
  <c r="O22" i="1"/>
  <c r="R27" i="1"/>
  <c r="T27" i="1"/>
  <c r="AD23" i="1"/>
  <c r="AH23" i="1"/>
  <c r="O24" i="1"/>
  <c r="AD27" i="1"/>
  <c r="AH27" i="1"/>
  <c r="AF23" i="1"/>
  <c r="J24" i="1"/>
  <c r="AF27" i="1"/>
  <c r="AR25" i="1" l="1"/>
  <c r="AS25" i="1" s="1"/>
  <c r="AR23" i="1"/>
  <c r="AS23" i="1" s="1"/>
  <c r="AR27" i="1"/>
  <c r="AS27" i="1" s="1"/>
  <c r="AH26" i="1"/>
  <c r="AD26" i="1"/>
  <c r="AH14" i="1"/>
  <c r="AD14" i="1"/>
  <c r="AR16" i="1"/>
  <c r="AS16" i="1" s="1"/>
  <c r="AF26" i="1"/>
  <c r="AR26" i="1"/>
  <c r="AS26" i="1" s="1"/>
  <c r="AR14" i="1"/>
  <c r="AS14" i="1" s="1"/>
  <c r="T24" i="1"/>
  <c r="R24" i="1"/>
  <c r="AR24" i="1" s="1"/>
  <c r="AS24" i="1" s="1"/>
  <c r="AH15" i="1"/>
  <c r="AD15" i="1"/>
  <c r="AF15" i="1"/>
  <c r="AJ15" i="1"/>
  <c r="AL28" i="1"/>
  <c r="X28" i="1"/>
  <c r="Y28" i="1" s="1"/>
  <c r="AM28" i="1"/>
  <c r="AH22" i="1"/>
  <c r="AD22" i="1"/>
  <c r="AJ22" i="1"/>
  <c r="AF22" i="1"/>
  <c r="X21" i="1"/>
  <c r="Y21" i="1" s="1"/>
  <c r="Y30" i="1" s="1"/>
  <c r="AL21" i="1"/>
  <c r="AN21" i="1" s="1"/>
  <c r="X19" i="1"/>
  <c r="Y19" i="1" s="1"/>
  <c r="AL19" i="1"/>
  <c r="AN19" i="1" s="1"/>
  <c r="T22" i="1"/>
  <c r="R22" i="1"/>
  <c r="AH24" i="1"/>
  <c r="AD24" i="1"/>
  <c r="AJ24" i="1"/>
  <c r="AF24" i="1"/>
  <c r="P18" i="1"/>
  <c r="V18" i="1" s="1"/>
  <c r="J18" i="1"/>
  <c r="O18" i="1"/>
  <c r="AH13" i="1"/>
  <c r="AD13" i="1"/>
  <c r="AJ13" i="1"/>
  <c r="AF13" i="1"/>
  <c r="I29" i="1"/>
  <c r="X29" i="1"/>
  <c r="Y29" i="1" s="1"/>
  <c r="O20" i="1"/>
  <c r="J20" i="1"/>
  <c r="P20" i="1"/>
  <c r="V20" i="1" s="1"/>
  <c r="T15" i="1"/>
  <c r="R15" i="1"/>
  <c r="T13" i="1"/>
  <c r="R13" i="1"/>
  <c r="AH17" i="1"/>
  <c r="AD17" i="1"/>
  <c r="AJ17" i="1"/>
  <c r="AF17" i="1"/>
  <c r="R17" i="1"/>
  <c r="T17" i="1"/>
  <c r="AR17" i="1" s="1"/>
  <c r="AS17" i="1" s="1"/>
  <c r="AR15" i="1" l="1"/>
  <c r="AS15" i="1" s="1"/>
  <c r="AR22" i="1"/>
  <c r="AS22" i="1" s="1"/>
  <c r="R20" i="1"/>
  <c r="T20" i="1"/>
  <c r="O29" i="1"/>
  <c r="P29" i="1"/>
  <c r="V29" i="1" s="1"/>
  <c r="V30" i="1" s="1"/>
  <c r="J29" i="1"/>
  <c r="AJ18" i="1"/>
  <c r="AF18" i="1"/>
  <c r="AD18" i="1"/>
  <c r="AH18" i="1"/>
  <c r="AN28" i="1"/>
  <c r="AN30" i="1" s="1"/>
  <c r="AR13" i="1"/>
  <c r="AJ20" i="1"/>
  <c r="AF20" i="1"/>
  <c r="AD20" i="1"/>
  <c r="AH20" i="1"/>
  <c r="T18" i="1"/>
  <c r="R18" i="1"/>
  <c r="AR18" i="1" s="1"/>
  <c r="AS18" i="1" s="1"/>
  <c r="AR19" i="1"/>
  <c r="AS19" i="1" s="1"/>
  <c r="AR21" i="1"/>
  <c r="AS21" i="1" s="1"/>
  <c r="AR20" i="1" l="1"/>
  <c r="AS20" i="1" s="1"/>
  <c r="AR28" i="1"/>
  <c r="AS28" i="1" s="1"/>
  <c r="AS13" i="1"/>
  <c r="P30" i="1"/>
  <c r="AH29" i="1"/>
  <c r="AH30" i="1" s="1"/>
  <c r="AD29" i="1"/>
  <c r="AD30" i="1" s="1"/>
  <c r="AJ29" i="1"/>
  <c r="AJ30" i="1" s="1"/>
  <c r="AF29" i="1"/>
  <c r="AF30" i="1" s="1"/>
  <c r="R29" i="1"/>
  <c r="R30" i="1" s="1"/>
  <c r="T29" i="1"/>
  <c r="T30" i="1" s="1"/>
  <c r="O30" i="1"/>
  <c r="AR29" i="1" l="1"/>
  <c r="AS29" i="1" l="1"/>
  <c r="AS30" i="1" s="1"/>
  <c r="AR30" i="1"/>
</calcChain>
</file>

<file path=xl/sharedStrings.xml><?xml version="1.0" encoding="utf-8"?>
<sst xmlns="http://schemas.openxmlformats.org/spreadsheetml/2006/main" count="158" uniqueCount="110">
  <si>
    <t>Степная зона черноземных почв</t>
  </si>
  <si>
    <t>Культура: лен масличный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</si>
  <si>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</si>
  <si>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</si>
  <si>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</si>
  <si>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</si>
  <si>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</si>
  <si>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</si>
  <si>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Предшественник:</t>
  </si>
  <si>
    <t>Норма внесения удобрений (N,P,K), кг/га:</t>
  </si>
  <si>
    <t>Стоимость перевозки, руб./т: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</si>
  <si>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</si>
  <si>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</si>
  <si>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</si>
  <si>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</si>
  <si>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</si>
  <si>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</si>
  <si>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</si>
  <si>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</si>
  <si>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</si>
  <si>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</si>
  <si>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</si>
  <si>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</si>
  <si>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</si>
  <si>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</si>
  <si>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</si>
  <si>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</si>
  <si>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</si>
  <si>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</si>
  <si>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</si>
  <si>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 и средства хим. защиты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</si>
  <si>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</si>
  <si>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</si>
  <si>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</si>
  <si>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</si>
  <si>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</si>
  <si>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</si>
  <si>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</si>
  <si>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</si>
  <si>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</si>
  <si>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</si>
  <si>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</si>
  <si>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</si>
  <si>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</si>
  <si>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</si>
  <si>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</si>
  <si>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</si>
  <si>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</si>
  <si>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</si>
  <si>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</si>
  <si>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</si>
  <si>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</si>
  <si>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</si>
  <si>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</si>
  <si>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</si>
  <si>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</si>
  <si>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</si>
  <si>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</si>
  <si>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</si>
  <si>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</si>
  <si>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</si>
  <si>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</si>
  <si>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</si>
  <si>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т</t>
  </si>
  <si>
    <t>Manitiou 1436</t>
  </si>
  <si>
    <t>Подвоз мин.удобрений до 10км</t>
  </si>
  <si>
    <t>КАМАЗ</t>
  </si>
  <si>
    <t>К-744</t>
  </si>
  <si>
    <t>ПНУ-8-40</t>
  </si>
  <si>
    <t xml:space="preserve">Боронование </t>
  </si>
  <si>
    <t>СБГ 22</t>
  </si>
  <si>
    <t>V</t>
  </si>
  <si>
    <t>Tiler master 16</t>
  </si>
  <si>
    <t>ПС-10</t>
  </si>
  <si>
    <t>Погрузка семян</t>
  </si>
  <si>
    <t>ПЗС-150</t>
  </si>
  <si>
    <t>Подвоз семян до 10км</t>
  </si>
  <si>
    <t>Посев с внесением мин.удобрений</t>
  </si>
  <si>
    <t xml:space="preserve"> К-744</t>
  </si>
  <si>
    <t>БМШ-15</t>
  </si>
  <si>
    <t>VI</t>
  </si>
  <si>
    <t xml:space="preserve">Подвоз воды до 10км </t>
  </si>
  <si>
    <t>Прямое комбайнирование</t>
  </si>
  <si>
    <t>Полесье 1218</t>
  </si>
  <si>
    <t>VIII</t>
  </si>
  <si>
    <t>Перевозка зерна на ток до 10км</t>
  </si>
  <si>
    <t>Предварительная (первичная) подработка семян</t>
  </si>
  <si>
    <t>ЗАВ-40</t>
  </si>
  <si>
    <t>Итого</t>
  </si>
  <si>
    <t>зерновые колосовые</t>
  </si>
  <si>
    <t>VII</t>
  </si>
  <si>
    <t>VIII-IX</t>
  </si>
  <si>
    <t>Вспашка 25-27 см</t>
  </si>
  <si>
    <t>IV-V</t>
  </si>
  <si>
    <t>Боронование до всходов (при необходимости 2- 3 см)</t>
  </si>
  <si>
    <t>Боронование по посевам с целью сохранения почвенной влаги (при необходимости 2- 3 см)</t>
  </si>
  <si>
    <t>МТЗ 1221</t>
  </si>
  <si>
    <t>ASTRA NOVA  СЗ-5,4-06 Белинсксельмаш</t>
  </si>
  <si>
    <t>Лущение стерни 6-8 см</t>
  </si>
  <si>
    <t>ОС-4000М BARS</t>
  </si>
  <si>
    <t>ЛДГ-20</t>
  </si>
  <si>
    <t>Азофоска 16:16:16</t>
  </si>
  <si>
    <t>Цена руб/т</t>
  </si>
  <si>
    <t>Погрузка мин.удобрений (азофоска)</t>
  </si>
  <si>
    <t>Обработка инсектицидом (Малатион (Карбофос) 570 г/л)</t>
  </si>
  <si>
    <t>Инсектицид Малатион (Карбофос)  570 г/л, л/га</t>
  </si>
  <si>
    <t>Протравитель Азоксистробин 40 г/л+Дифеноконазол 90г/л+Тебуконазол 45 г/л, л/т</t>
  </si>
  <si>
    <t>Протравливание семян (Азоксистробин 40 г/л+Дифеноконазол 90г/л+Тебуконазол 45 г/л)</t>
  </si>
  <si>
    <t>Предпосевная культивация 5-6 см с боронованием</t>
  </si>
  <si>
    <t>ТЕХНОЛОГИЧЕСКАЯ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</si>
</sst>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/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165" fontId="4" fillId="3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0" fillId="3" borderId="11" xfId="0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S33"/>
  <sheetViews>
    <sheetView tabSelected="1" topLeftCell="A10" workbookViewId="0">
      <selection activeCell="K22" sqref="K22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.85546875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5703125" customWidth="1"/>
    <col min="42" max="42" width="9.5703125" customWidth="1"/>
    <col min="43" max="43" width="7.7109375" customWidth="1"/>
  </cols>
  <sheetData>
    <row r="3" spans="1:45" ht="18" x14ac:dyDescent="0.25">
      <c r="I3" s="84" t="s">
        <v>109</v>
      </c>
      <c r="J3" s="84"/>
      <c r="K3" s="84"/>
      <c r="L3" s="84"/>
      <c r="M3" s="84"/>
      <c r="N3" s="84"/>
      <c r="O3" s="84"/>
      <c r="P3" s="84"/>
    </row>
    <row r="5" spans="1:45" ht="40.15" customHeight="1" x14ac:dyDescent="0.2">
      <c r="A5" s="85" t="s">
        <v>0</v>
      </c>
      <c r="B5" s="85"/>
      <c r="C5" s="85"/>
      <c r="D5" s="85"/>
      <c r="E5" s="62" t="s">
        <v>1</v>
      </c>
      <c r="F5" s="62"/>
      <c r="G5" s="62"/>
      <c r="H5" s="62"/>
      <c r="I5" s="1" t="s">
        <v>2</v>
      </c>
      <c r="J5" s="1"/>
      <c r="K5" s="2"/>
      <c r="L5" s="3">
        <v>15</v>
      </c>
      <c r="M5" s="63" t="s">
        <v>3</v>
      </c>
      <c r="N5" s="63"/>
      <c r="O5" s="63"/>
      <c r="P5" s="3">
        <f>L5*10</f>
        <v>150</v>
      </c>
      <c r="R5" s="63" t="s">
        <v>4</v>
      </c>
      <c r="S5" s="63"/>
      <c r="T5" s="63"/>
      <c r="U5">
        <v>0.55000000000000004</v>
      </c>
      <c r="Y5" s="63" t="s">
        <v>5</v>
      </c>
      <c r="Z5" s="63"/>
      <c r="AA5" s="63"/>
      <c r="AC5" s="82" t="s">
        <v>106</v>
      </c>
      <c r="AD5" s="82"/>
      <c r="AE5" s="82"/>
      <c r="AF5" s="82"/>
      <c r="AG5" s="82"/>
      <c r="AH5" s="37">
        <v>0.6</v>
      </c>
      <c r="AJ5" s="1"/>
      <c r="AK5" s="1"/>
      <c r="AL5" s="1"/>
      <c r="AP5" s="82" t="s">
        <v>105</v>
      </c>
      <c r="AQ5" s="82"/>
      <c r="AR5" s="82"/>
      <c r="AS5" s="37">
        <v>0.6</v>
      </c>
    </row>
    <row r="6" spans="1:45" x14ac:dyDescent="0.2">
      <c r="E6" s="62" t="s">
        <v>6</v>
      </c>
      <c r="F6" s="62"/>
      <c r="G6" s="3">
        <v>100</v>
      </c>
      <c r="AC6" s="83" t="s">
        <v>7</v>
      </c>
      <c r="AD6" s="83"/>
      <c r="AE6" s="37"/>
      <c r="AF6" s="37">
        <v>4000</v>
      </c>
      <c r="AG6" s="37"/>
      <c r="AH6" s="37"/>
      <c r="AJ6" s="63"/>
      <c r="AK6" s="63"/>
      <c r="AP6" s="83" t="s">
        <v>7</v>
      </c>
      <c r="AQ6" s="83"/>
      <c r="AR6" s="37">
        <v>1700</v>
      </c>
      <c r="AS6" s="37"/>
    </row>
    <row r="7" spans="1:45" x14ac:dyDescent="0.2">
      <c r="E7" s="62" t="s">
        <v>8</v>
      </c>
      <c r="F7" s="62"/>
      <c r="G7" s="33" t="s">
        <v>89</v>
      </c>
      <c r="H7" s="33"/>
      <c r="I7" s="1" t="s">
        <v>9</v>
      </c>
      <c r="J7" s="1"/>
      <c r="K7" s="1"/>
      <c r="L7" s="1"/>
      <c r="M7" s="1"/>
      <c r="O7">
        <v>40</v>
      </c>
      <c r="P7">
        <v>30</v>
      </c>
      <c r="Q7">
        <v>25</v>
      </c>
      <c r="R7" s="63" t="s">
        <v>10</v>
      </c>
      <c r="S7" s="63"/>
      <c r="T7" s="63"/>
      <c r="U7" s="63"/>
      <c r="V7" s="63"/>
      <c r="W7">
        <v>250</v>
      </c>
      <c r="AP7" t="s">
        <v>101</v>
      </c>
    </row>
    <row r="8" spans="1:45" ht="16.5" customHeight="1" x14ac:dyDescent="0.2">
      <c r="I8" s="77"/>
      <c r="J8" s="77"/>
      <c r="K8" s="77"/>
      <c r="L8" s="77"/>
      <c r="M8" s="77"/>
      <c r="N8" s="77"/>
      <c r="O8" s="37"/>
      <c r="P8" s="37"/>
      <c r="Q8" s="37"/>
      <c r="AP8" t="s">
        <v>102</v>
      </c>
      <c r="AS8">
        <v>37500</v>
      </c>
    </row>
    <row r="9" spans="1:45" ht="21.75" customHeight="1" x14ac:dyDescent="0.2">
      <c r="A9" s="64" t="s">
        <v>11</v>
      </c>
      <c r="B9" s="67" t="s">
        <v>12</v>
      </c>
      <c r="C9" s="70" t="s">
        <v>13</v>
      </c>
      <c r="D9" s="70" t="s">
        <v>14</v>
      </c>
      <c r="E9" s="73" t="s">
        <v>15</v>
      </c>
      <c r="F9" s="74"/>
      <c r="G9" s="70" t="s">
        <v>16</v>
      </c>
      <c r="H9" s="70" t="s">
        <v>17</v>
      </c>
      <c r="I9" s="70" t="s">
        <v>18</v>
      </c>
      <c r="J9" s="70" t="s">
        <v>19</v>
      </c>
      <c r="K9" s="53" t="s">
        <v>20</v>
      </c>
      <c r="L9" s="55"/>
      <c r="M9" s="53" t="s">
        <v>21</v>
      </c>
      <c r="N9" s="55"/>
      <c r="O9" s="47" t="s">
        <v>22</v>
      </c>
      <c r="P9" s="48"/>
      <c r="Q9" s="78" t="s">
        <v>23</v>
      </c>
      <c r="R9" s="79"/>
      <c r="S9" s="51" t="s">
        <v>24</v>
      </c>
      <c r="T9" s="59"/>
      <c r="U9" s="59"/>
      <c r="V9" s="52"/>
      <c r="W9" s="53" t="s">
        <v>25</v>
      </c>
      <c r="X9" s="54"/>
      <c r="Y9" s="55"/>
      <c r="Z9" s="53" t="s">
        <v>26</v>
      </c>
      <c r="AA9" s="54"/>
      <c r="AB9" s="54"/>
      <c r="AC9" s="51" t="s">
        <v>27</v>
      </c>
      <c r="AD9" s="59"/>
      <c r="AE9" s="59"/>
      <c r="AF9" s="52"/>
      <c r="AG9" s="51" t="s">
        <v>28</v>
      </c>
      <c r="AH9" s="59"/>
      <c r="AI9" s="59"/>
      <c r="AJ9" s="52"/>
      <c r="AK9" s="47" t="s">
        <v>29</v>
      </c>
      <c r="AL9" s="60"/>
      <c r="AM9" s="60"/>
      <c r="AN9" s="48"/>
      <c r="AO9" s="47" t="s">
        <v>30</v>
      </c>
      <c r="AP9" s="60"/>
      <c r="AQ9" s="60"/>
      <c r="AR9" s="47" t="s">
        <v>31</v>
      </c>
      <c r="AS9" s="48"/>
    </row>
    <row r="10" spans="1:45" ht="29.25" customHeight="1" x14ac:dyDescent="0.2">
      <c r="A10" s="65"/>
      <c r="B10" s="68"/>
      <c r="C10" s="71"/>
      <c r="D10" s="71"/>
      <c r="E10" s="75"/>
      <c r="F10" s="76"/>
      <c r="G10" s="71"/>
      <c r="H10" s="71"/>
      <c r="I10" s="71"/>
      <c r="J10" s="71"/>
      <c r="K10" s="56"/>
      <c r="L10" s="58"/>
      <c r="M10" s="56"/>
      <c r="N10" s="58"/>
      <c r="O10" s="49"/>
      <c r="P10" s="50"/>
      <c r="Q10" s="80"/>
      <c r="R10" s="81"/>
      <c r="S10" s="51" t="s">
        <v>32</v>
      </c>
      <c r="T10" s="52"/>
      <c r="U10" s="51" t="s">
        <v>33</v>
      </c>
      <c r="V10" s="52"/>
      <c r="W10" s="56"/>
      <c r="X10" s="57"/>
      <c r="Y10" s="58"/>
      <c r="Z10" s="56"/>
      <c r="AA10" s="57"/>
      <c r="AB10" s="57"/>
      <c r="AC10" s="51" t="s">
        <v>34</v>
      </c>
      <c r="AD10" s="52"/>
      <c r="AE10" s="51" t="s">
        <v>35</v>
      </c>
      <c r="AF10" s="52"/>
      <c r="AG10" s="51" t="s">
        <v>34</v>
      </c>
      <c r="AH10" s="52"/>
      <c r="AI10" s="51" t="s">
        <v>35</v>
      </c>
      <c r="AJ10" s="52"/>
      <c r="AK10" s="49"/>
      <c r="AL10" s="61"/>
      <c r="AM10" s="61"/>
      <c r="AN10" s="50"/>
      <c r="AO10" s="49"/>
      <c r="AP10" s="61"/>
      <c r="AQ10" s="61"/>
      <c r="AR10" s="49"/>
      <c r="AS10" s="50"/>
    </row>
    <row r="11" spans="1:45" ht="84.75" x14ac:dyDescent="0.2">
      <c r="A11" s="66"/>
      <c r="B11" s="69"/>
      <c r="C11" s="72"/>
      <c r="D11" s="72"/>
      <c r="E11" s="4" t="s">
        <v>36</v>
      </c>
      <c r="F11" s="4" t="s">
        <v>37</v>
      </c>
      <c r="G11" s="72"/>
      <c r="H11" s="72"/>
      <c r="I11" s="72"/>
      <c r="J11" s="72"/>
      <c r="K11" s="5" t="s">
        <v>38</v>
      </c>
      <c r="L11" s="5" t="s">
        <v>33</v>
      </c>
      <c r="M11" s="5" t="s">
        <v>38</v>
      </c>
      <c r="N11" s="5" t="s">
        <v>33</v>
      </c>
      <c r="O11" s="6" t="s">
        <v>38</v>
      </c>
      <c r="P11" s="6" t="s">
        <v>33</v>
      </c>
      <c r="Q11" s="6" t="s">
        <v>39</v>
      </c>
      <c r="R11" s="6" t="s">
        <v>40</v>
      </c>
      <c r="S11" s="6" t="s">
        <v>41</v>
      </c>
      <c r="T11" s="6" t="s">
        <v>42</v>
      </c>
      <c r="U11" s="6" t="s">
        <v>43</v>
      </c>
      <c r="V11" s="6" t="s">
        <v>42</v>
      </c>
      <c r="W11" s="5" t="s">
        <v>44</v>
      </c>
      <c r="X11" s="5" t="s">
        <v>45</v>
      </c>
      <c r="Y11" s="5" t="s">
        <v>46</v>
      </c>
      <c r="Z11" s="5" t="s">
        <v>47</v>
      </c>
      <c r="AA11" s="5" t="s">
        <v>48</v>
      </c>
      <c r="AB11" s="5" t="s">
        <v>49</v>
      </c>
      <c r="AC11" s="6" t="s">
        <v>50</v>
      </c>
      <c r="AD11" s="6" t="s">
        <v>51</v>
      </c>
      <c r="AE11" s="6" t="s">
        <v>50</v>
      </c>
      <c r="AF11" s="6" t="s">
        <v>51</v>
      </c>
      <c r="AG11" s="6" t="s">
        <v>50</v>
      </c>
      <c r="AH11" s="6" t="s">
        <v>51</v>
      </c>
      <c r="AI11" s="6" t="s">
        <v>50</v>
      </c>
      <c r="AJ11" s="6" t="s">
        <v>51</v>
      </c>
      <c r="AK11" s="6" t="s">
        <v>52</v>
      </c>
      <c r="AL11" s="6" t="s">
        <v>53</v>
      </c>
      <c r="AM11" s="6" t="s">
        <v>54</v>
      </c>
      <c r="AN11" s="6" t="s">
        <v>55</v>
      </c>
      <c r="AO11" s="7" t="s">
        <v>56</v>
      </c>
      <c r="AP11" s="8" t="s">
        <v>57</v>
      </c>
      <c r="AQ11" s="8" t="s">
        <v>58</v>
      </c>
      <c r="AR11" s="6" t="s">
        <v>59</v>
      </c>
      <c r="AS11" s="6" t="s">
        <v>60</v>
      </c>
    </row>
    <row r="12" spans="1:45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0">
        <v>8</v>
      </c>
      <c r="I12" s="10">
        <v>9</v>
      </c>
      <c r="J12" s="10">
        <v>10</v>
      </c>
      <c r="K12" s="10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  <c r="W12" s="9">
        <v>23</v>
      </c>
      <c r="X12" s="9">
        <v>24</v>
      </c>
      <c r="Y12" s="9">
        <v>25</v>
      </c>
      <c r="Z12" s="9">
        <v>26</v>
      </c>
      <c r="AA12" s="9">
        <v>27</v>
      </c>
      <c r="AB12" s="9">
        <v>28</v>
      </c>
      <c r="AC12" s="9">
        <v>29</v>
      </c>
      <c r="AD12" s="9">
        <v>30</v>
      </c>
      <c r="AE12" s="9">
        <v>31</v>
      </c>
      <c r="AF12" s="9">
        <v>32</v>
      </c>
      <c r="AG12" s="9">
        <v>33</v>
      </c>
      <c r="AH12" s="9">
        <v>34</v>
      </c>
      <c r="AI12" s="9">
        <v>35</v>
      </c>
      <c r="AJ12" s="9">
        <v>36</v>
      </c>
      <c r="AK12" s="9">
        <v>37</v>
      </c>
      <c r="AL12" s="9">
        <v>38</v>
      </c>
      <c r="AM12" s="9">
        <v>39</v>
      </c>
      <c r="AN12" s="9">
        <v>40</v>
      </c>
      <c r="AO12" s="9">
        <v>41</v>
      </c>
      <c r="AP12" s="9">
        <v>42</v>
      </c>
      <c r="AQ12" s="9">
        <v>43</v>
      </c>
      <c r="AR12" s="9">
        <v>44</v>
      </c>
      <c r="AS12" s="9">
        <v>45</v>
      </c>
    </row>
    <row r="13" spans="1:45" ht="36.75" customHeight="1" x14ac:dyDescent="0.2">
      <c r="A13" s="11">
        <v>1</v>
      </c>
      <c r="B13" s="42" t="s">
        <v>98</v>
      </c>
      <c r="C13" s="38" t="s">
        <v>61</v>
      </c>
      <c r="D13" s="39">
        <v>100</v>
      </c>
      <c r="E13" s="38" t="s">
        <v>67</v>
      </c>
      <c r="F13" s="38" t="s">
        <v>100</v>
      </c>
      <c r="G13" s="39" t="s">
        <v>90</v>
      </c>
      <c r="H13" s="38">
        <v>40</v>
      </c>
      <c r="I13" s="12">
        <f>D13/H13</f>
        <v>2.5</v>
      </c>
      <c r="J13" s="12">
        <f>I13*7</f>
        <v>17.5</v>
      </c>
      <c r="K13" s="38">
        <v>1</v>
      </c>
      <c r="L13" s="38"/>
      <c r="M13" s="13">
        <v>1865.8879879123647</v>
      </c>
      <c r="N13" s="11"/>
      <c r="O13" s="14">
        <f>I13*M13</f>
        <v>4664.7199697809119</v>
      </c>
      <c r="P13" s="14">
        <f>I13*N13</f>
        <v>0</v>
      </c>
      <c r="Q13" s="13"/>
      <c r="R13" s="14">
        <f>O13*Q13/100</f>
        <v>0</v>
      </c>
      <c r="S13" s="13"/>
      <c r="T13" s="14">
        <f>O13*S13/100</f>
        <v>0</v>
      </c>
      <c r="U13" s="15"/>
      <c r="V13" s="14">
        <f>P13*U13/100</f>
        <v>0</v>
      </c>
      <c r="W13" s="11">
        <v>9</v>
      </c>
      <c r="X13" s="11">
        <f>W13*D13</f>
        <v>900</v>
      </c>
      <c r="Y13" s="14">
        <f>X13*57</f>
        <v>51300</v>
      </c>
      <c r="Z13" s="11"/>
      <c r="AA13" s="11"/>
      <c r="AB13" s="16"/>
      <c r="AC13" s="11">
        <v>333</v>
      </c>
      <c r="AD13" s="14">
        <f>AC13*J13</f>
        <v>5827.5</v>
      </c>
      <c r="AE13" s="11">
        <v>523</v>
      </c>
      <c r="AF13" s="14">
        <f>AE13*J13</f>
        <v>9152.5</v>
      </c>
      <c r="AG13" s="11">
        <v>333</v>
      </c>
      <c r="AH13" s="14">
        <f>AG13*J13</f>
        <v>5827.5</v>
      </c>
      <c r="AI13" s="11">
        <v>369</v>
      </c>
      <c r="AJ13" s="17">
        <f>AI13*J13</f>
        <v>6457.5</v>
      </c>
      <c r="AK13" s="11"/>
      <c r="AL13" s="11"/>
      <c r="AM13" s="11"/>
      <c r="AN13" s="16"/>
      <c r="AO13" s="12"/>
      <c r="AP13" s="12"/>
      <c r="AQ13" s="40"/>
      <c r="AR13" s="18">
        <f t="shared" ref="AR13:AR29" si="0">O13+P13+R13+T13+V13+Y13+AB13+AD13+AF13+AH13+AJ13+AN13+AQ13</f>
        <v>83229.719969780912</v>
      </c>
      <c r="AS13" s="41">
        <f>AR13/100</f>
        <v>832.29719969780911</v>
      </c>
    </row>
    <row r="14" spans="1:45" ht="39" customHeight="1" x14ac:dyDescent="0.2">
      <c r="A14" s="11">
        <v>2</v>
      </c>
      <c r="B14" s="42" t="s">
        <v>92</v>
      </c>
      <c r="C14" s="38" t="s">
        <v>61</v>
      </c>
      <c r="D14" s="39">
        <v>100</v>
      </c>
      <c r="E14" s="38" t="s">
        <v>67</v>
      </c>
      <c r="F14" s="38" t="s">
        <v>68</v>
      </c>
      <c r="G14" s="39" t="s">
        <v>91</v>
      </c>
      <c r="H14" s="38">
        <v>10</v>
      </c>
      <c r="I14" s="12">
        <f t="shared" ref="I14:I29" si="1">D14/H14</f>
        <v>10</v>
      </c>
      <c r="J14" s="12">
        <f t="shared" ref="J14:J29" si="2">I14*7</f>
        <v>70</v>
      </c>
      <c r="K14" s="38">
        <v>1</v>
      </c>
      <c r="L14" s="38"/>
      <c r="M14" s="13">
        <v>2108.909090909091</v>
      </c>
      <c r="N14" s="11"/>
      <c r="O14" s="14">
        <f t="shared" ref="O14:O29" si="3">I14*M14</f>
        <v>21089.090909090912</v>
      </c>
      <c r="P14" s="14">
        <f t="shared" ref="P14:P29" si="4">I14*N14</f>
        <v>0</v>
      </c>
      <c r="Q14" s="13">
        <v>20</v>
      </c>
      <c r="R14" s="14">
        <f t="shared" ref="R14:R29" si="5">O14*Q14/100</f>
        <v>4217.818181818182</v>
      </c>
      <c r="S14" s="13">
        <v>15</v>
      </c>
      <c r="T14" s="14">
        <f t="shared" ref="T14:T29" si="6">O14*S14/100</f>
        <v>3163.3636363636365</v>
      </c>
      <c r="U14" s="21"/>
      <c r="V14" s="14">
        <f t="shared" ref="V14:V29" si="7">P14*U14/100</f>
        <v>0</v>
      </c>
      <c r="W14" s="11">
        <v>22</v>
      </c>
      <c r="X14" s="11">
        <f t="shared" ref="X14:X29" si="8">W14*D14</f>
        <v>2200</v>
      </c>
      <c r="Y14" s="14">
        <f t="shared" ref="Y14:Y29" si="9">X14*57</f>
        <v>125400</v>
      </c>
      <c r="Z14" s="11"/>
      <c r="AA14" s="11"/>
      <c r="AB14" s="16"/>
      <c r="AC14" s="11">
        <v>333</v>
      </c>
      <c r="AD14" s="14">
        <f t="shared" ref="AD14:AD29" si="10">AC14*J14</f>
        <v>23310</v>
      </c>
      <c r="AE14" s="11">
        <v>40</v>
      </c>
      <c r="AF14" s="14">
        <f t="shared" ref="AF14:AF29" si="11">AE14*J14</f>
        <v>2800</v>
      </c>
      <c r="AG14" s="11">
        <v>333</v>
      </c>
      <c r="AH14" s="14">
        <f t="shared" ref="AH14:AH29" si="12">AG14*J14</f>
        <v>23310</v>
      </c>
      <c r="AI14" s="11">
        <v>19</v>
      </c>
      <c r="AJ14" s="17">
        <f t="shared" ref="AJ14:AJ29" si="13">AI14*J14</f>
        <v>1330</v>
      </c>
      <c r="AK14" s="11"/>
      <c r="AL14" s="20"/>
      <c r="AM14" s="11"/>
      <c r="AN14" s="16"/>
      <c r="AO14" s="12"/>
      <c r="AP14" s="12"/>
      <c r="AQ14" s="40"/>
      <c r="AR14" s="18">
        <f t="shared" si="0"/>
        <v>204620.27272727274</v>
      </c>
      <c r="AS14" s="41">
        <f>AR14/100</f>
        <v>2046.2027272727273</v>
      </c>
    </row>
    <row r="15" spans="1:45" ht="36.75" customHeight="1" x14ac:dyDescent="0.2">
      <c r="A15" s="11">
        <v>3</v>
      </c>
      <c r="B15" s="42" t="s">
        <v>69</v>
      </c>
      <c r="C15" s="38" t="s">
        <v>61</v>
      </c>
      <c r="D15" s="39">
        <v>100</v>
      </c>
      <c r="E15" s="38" t="s">
        <v>67</v>
      </c>
      <c r="F15" s="38" t="s">
        <v>70</v>
      </c>
      <c r="G15" s="39" t="s">
        <v>62</v>
      </c>
      <c r="H15" s="38">
        <v>68</v>
      </c>
      <c r="I15" s="12">
        <f t="shared" si="1"/>
        <v>1.4705882352941178</v>
      </c>
      <c r="J15" s="12">
        <f t="shared" si="2"/>
        <v>10.294117647058824</v>
      </c>
      <c r="K15" s="38">
        <v>1</v>
      </c>
      <c r="L15" s="38"/>
      <c r="M15" s="13">
        <v>1640</v>
      </c>
      <c r="N15" s="11"/>
      <c r="O15" s="14">
        <f t="shared" si="3"/>
        <v>2411.7647058823532</v>
      </c>
      <c r="P15" s="14">
        <f t="shared" si="4"/>
        <v>0</v>
      </c>
      <c r="Q15" s="13"/>
      <c r="R15" s="14">
        <f t="shared" si="5"/>
        <v>0</v>
      </c>
      <c r="S15" s="13"/>
      <c r="T15" s="14">
        <f t="shared" si="6"/>
        <v>0</v>
      </c>
      <c r="U15" s="21"/>
      <c r="V15" s="14">
        <f t="shared" si="7"/>
        <v>0</v>
      </c>
      <c r="W15" s="11">
        <v>4.5</v>
      </c>
      <c r="X15" s="11">
        <f t="shared" si="8"/>
        <v>450</v>
      </c>
      <c r="Y15" s="14">
        <f t="shared" si="9"/>
        <v>25650</v>
      </c>
      <c r="Z15" s="11"/>
      <c r="AA15" s="11"/>
      <c r="AB15" s="16"/>
      <c r="AC15" s="11">
        <v>333</v>
      </c>
      <c r="AD15" s="14">
        <f t="shared" si="10"/>
        <v>3427.9411764705883</v>
      </c>
      <c r="AE15" s="11">
        <v>600</v>
      </c>
      <c r="AF15" s="14">
        <f t="shared" si="11"/>
        <v>6176.4705882352946</v>
      </c>
      <c r="AG15" s="11">
        <v>333</v>
      </c>
      <c r="AH15" s="14">
        <f t="shared" si="12"/>
        <v>3427.9411764705883</v>
      </c>
      <c r="AI15" s="11">
        <v>480</v>
      </c>
      <c r="AJ15" s="17">
        <f t="shared" si="13"/>
        <v>4941.176470588236</v>
      </c>
      <c r="AK15" s="11"/>
      <c r="AL15" s="20"/>
      <c r="AM15" s="11"/>
      <c r="AN15" s="16"/>
      <c r="AO15" s="12"/>
      <c r="AP15" s="12"/>
      <c r="AQ15" s="40"/>
      <c r="AR15" s="18">
        <f t="shared" si="0"/>
        <v>46035.294117647063</v>
      </c>
      <c r="AS15" s="41">
        <f t="shared" ref="AS15:AS29" si="14">AR15/100</f>
        <v>460.35294117647061</v>
      </c>
    </row>
    <row r="16" spans="1:45" ht="36" customHeight="1" x14ac:dyDescent="0.2">
      <c r="A16" s="11">
        <v>4</v>
      </c>
      <c r="B16" s="42" t="s">
        <v>108</v>
      </c>
      <c r="C16" s="38" t="s">
        <v>61</v>
      </c>
      <c r="D16" s="39">
        <v>100</v>
      </c>
      <c r="E16" s="38" t="s">
        <v>67</v>
      </c>
      <c r="F16" s="38" t="s">
        <v>72</v>
      </c>
      <c r="G16" s="39" t="s">
        <v>62</v>
      </c>
      <c r="H16" s="38">
        <v>70</v>
      </c>
      <c r="I16" s="12">
        <f t="shared" si="1"/>
        <v>1.4285714285714286</v>
      </c>
      <c r="J16" s="12">
        <f t="shared" si="2"/>
        <v>10</v>
      </c>
      <c r="K16" s="38">
        <v>1</v>
      </c>
      <c r="L16" s="38"/>
      <c r="M16" s="13">
        <v>1640</v>
      </c>
      <c r="N16" s="11"/>
      <c r="O16" s="14">
        <f t="shared" si="3"/>
        <v>2342.8571428571431</v>
      </c>
      <c r="P16" s="14">
        <f t="shared" si="4"/>
        <v>0</v>
      </c>
      <c r="Q16" s="13"/>
      <c r="R16" s="14">
        <f t="shared" si="5"/>
        <v>0</v>
      </c>
      <c r="S16" s="13"/>
      <c r="T16" s="14">
        <f t="shared" si="6"/>
        <v>0</v>
      </c>
      <c r="U16" s="21"/>
      <c r="V16" s="14">
        <f t="shared" si="7"/>
        <v>0</v>
      </c>
      <c r="W16" s="11">
        <v>4.4000000000000004</v>
      </c>
      <c r="X16" s="11">
        <f t="shared" si="8"/>
        <v>440.00000000000006</v>
      </c>
      <c r="Y16" s="14">
        <f t="shared" si="9"/>
        <v>25080.000000000004</v>
      </c>
      <c r="Z16" s="11"/>
      <c r="AA16" s="11"/>
      <c r="AB16" s="16"/>
      <c r="AC16" s="11">
        <v>333</v>
      </c>
      <c r="AD16" s="14">
        <f t="shared" si="10"/>
        <v>3330</v>
      </c>
      <c r="AE16" s="11">
        <v>625</v>
      </c>
      <c r="AF16" s="14">
        <f t="shared" si="11"/>
        <v>6250</v>
      </c>
      <c r="AG16" s="11">
        <v>333</v>
      </c>
      <c r="AH16" s="14">
        <f t="shared" si="12"/>
        <v>3330</v>
      </c>
      <c r="AI16" s="11">
        <v>500</v>
      </c>
      <c r="AJ16" s="17">
        <f t="shared" si="13"/>
        <v>5000</v>
      </c>
      <c r="AK16" s="11"/>
      <c r="AL16" s="20"/>
      <c r="AM16" s="11"/>
      <c r="AN16" s="16"/>
      <c r="AO16" s="12"/>
      <c r="AP16" s="12"/>
      <c r="AQ16" s="40"/>
      <c r="AR16" s="18">
        <f t="shared" si="0"/>
        <v>45332.857142857145</v>
      </c>
      <c r="AS16" s="41">
        <f t="shared" si="14"/>
        <v>453.32857142857142</v>
      </c>
    </row>
    <row r="17" spans="1:45" ht="39" customHeight="1" x14ac:dyDescent="0.2">
      <c r="A17" s="20">
        <v>5</v>
      </c>
      <c r="B17" s="43" t="s">
        <v>107</v>
      </c>
      <c r="C17" s="39" t="s">
        <v>63</v>
      </c>
      <c r="D17" s="39">
        <f>U5*10</f>
        <v>5.5</v>
      </c>
      <c r="E17" s="39" t="s">
        <v>73</v>
      </c>
      <c r="F17" s="39"/>
      <c r="G17" s="39" t="s">
        <v>62</v>
      </c>
      <c r="H17" s="39">
        <v>10</v>
      </c>
      <c r="I17" s="22">
        <f t="shared" si="1"/>
        <v>0.55000000000000004</v>
      </c>
      <c r="J17" s="22">
        <f t="shared" si="2"/>
        <v>3.8500000000000005</v>
      </c>
      <c r="K17" s="39"/>
      <c r="L17" s="39">
        <v>1</v>
      </c>
      <c r="M17" s="20"/>
      <c r="N17" s="23">
        <v>1687.1363636363637</v>
      </c>
      <c r="O17" s="14">
        <f t="shared" si="3"/>
        <v>0</v>
      </c>
      <c r="P17" s="14">
        <f t="shared" si="4"/>
        <v>927.92500000000018</v>
      </c>
      <c r="Q17" s="23"/>
      <c r="R17" s="14">
        <f t="shared" si="5"/>
        <v>0</v>
      </c>
      <c r="S17" s="23"/>
      <c r="T17" s="14">
        <f t="shared" si="6"/>
        <v>0</v>
      </c>
      <c r="U17" s="22">
        <v>20</v>
      </c>
      <c r="V17" s="14">
        <f t="shared" si="7"/>
        <v>185.58500000000004</v>
      </c>
      <c r="W17" s="20"/>
      <c r="X17" s="20">
        <f t="shared" si="8"/>
        <v>0</v>
      </c>
      <c r="Y17" s="14">
        <f t="shared" si="9"/>
        <v>0</v>
      </c>
      <c r="Z17" s="20">
        <v>3</v>
      </c>
      <c r="AA17" s="20">
        <v>12.3</v>
      </c>
      <c r="AB17" s="16">
        <f>Z17*AA17*L17</f>
        <v>36.900000000000006</v>
      </c>
      <c r="AC17" s="20"/>
      <c r="AD17" s="14">
        <f t="shared" si="10"/>
        <v>0</v>
      </c>
      <c r="AE17" s="20">
        <v>675</v>
      </c>
      <c r="AF17" s="14">
        <f t="shared" si="11"/>
        <v>2598.7500000000005</v>
      </c>
      <c r="AG17" s="20"/>
      <c r="AH17" s="14">
        <f t="shared" si="12"/>
        <v>0</v>
      </c>
      <c r="AI17" s="20">
        <v>540</v>
      </c>
      <c r="AJ17" s="17">
        <f t="shared" si="13"/>
        <v>2079.0000000000005</v>
      </c>
      <c r="AK17" s="20"/>
      <c r="AL17" s="20"/>
      <c r="AM17" s="20"/>
      <c r="AN17" s="16"/>
      <c r="AO17" s="46">
        <v>3.0000000000000001E-3</v>
      </c>
      <c r="AP17" s="22">
        <v>4000000</v>
      </c>
      <c r="AQ17" s="40">
        <f>AP17*AO17</f>
        <v>12000</v>
      </c>
      <c r="AR17" s="18">
        <f t="shared" si="0"/>
        <v>17828.160000000003</v>
      </c>
      <c r="AS17" s="41">
        <f t="shared" si="14"/>
        <v>178.28160000000003</v>
      </c>
    </row>
    <row r="18" spans="1:45" ht="37.5" customHeight="1" x14ac:dyDescent="0.2">
      <c r="A18" s="20">
        <v>6</v>
      </c>
      <c r="B18" s="44" t="s">
        <v>74</v>
      </c>
      <c r="C18" s="39" t="s">
        <v>63</v>
      </c>
      <c r="D18" s="39">
        <f>U5*10</f>
        <v>5.5</v>
      </c>
      <c r="E18" s="39" t="s">
        <v>75</v>
      </c>
      <c r="F18" s="39"/>
      <c r="G18" s="39" t="s">
        <v>62</v>
      </c>
      <c r="H18" s="39">
        <v>60</v>
      </c>
      <c r="I18" s="22">
        <f t="shared" si="1"/>
        <v>9.166666666666666E-2</v>
      </c>
      <c r="J18" s="22">
        <f t="shared" si="2"/>
        <v>0.64166666666666661</v>
      </c>
      <c r="K18" s="39">
        <v>1</v>
      </c>
      <c r="L18" s="39">
        <v>1</v>
      </c>
      <c r="M18" s="20"/>
      <c r="N18" s="23">
        <v>1687.1363636363637</v>
      </c>
      <c r="O18" s="14">
        <f t="shared" si="3"/>
        <v>0</v>
      </c>
      <c r="P18" s="14">
        <f t="shared" si="4"/>
        <v>154.65416666666667</v>
      </c>
      <c r="Q18" s="23"/>
      <c r="R18" s="14">
        <f t="shared" si="5"/>
        <v>0</v>
      </c>
      <c r="S18" s="23"/>
      <c r="T18" s="14">
        <f t="shared" si="6"/>
        <v>0</v>
      </c>
      <c r="U18" s="22"/>
      <c r="V18" s="14">
        <f t="shared" si="7"/>
        <v>0</v>
      </c>
      <c r="W18" s="20"/>
      <c r="X18" s="20">
        <f t="shared" si="8"/>
        <v>0</v>
      </c>
      <c r="Y18" s="14">
        <f t="shared" si="9"/>
        <v>0</v>
      </c>
      <c r="Z18" s="20">
        <v>10</v>
      </c>
      <c r="AA18" s="20">
        <v>12.3</v>
      </c>
      <c r="AB18" s="16">
        <f>Z18*AA18*L18</f>
        <v>123</v>
      </c>
      <c r="AC18" s="20"/>
      <c r="AD18" s="14">
        <f t="shared" si="10"/>
        <v>0</v>
      </c>
      <c r="AE18" s="20">
        <v>268</v>
      </c>
      <c r="AF18" s="14">
        <f t="shared" si="11"/>
        <v>171.96666666666664</v>
      </c>
      <c r="AG18" s="20"/>
      <c r="AH18" s="14">
        <f t="shared" si="12"/>
        <v>0</v>
      </c>
      <c r="AI18" s="20">
        <v>107</v>
      </c>
      <c r="AJ18" s="17">
        <f t="shared" si="13"/>
        <v>68.658333333333331</v>
      </c>
      <c r="AK18" s="20"/>
      <c r="AL18" s="20"/>
      <c r="AM18" s="20"/>
      <c r="AN18" s="16"/>
      <c r="AO18" s="22"/>
      <c r="AP18" s="22"/>
      <c r="AQ18" s="40">
        <f t="shared" ref="AQ18:AQ26" si="15">AP18*AO18</f>
        <v>0</v>
      </c>
      <c r="AR18" s="18">
        <f t="shared" si="0"/>
        <v>518.2791666666667</v>
      </c>
      <c r="AS18" s="41">
        <f t="shared" si="14"/>
        <v>5.1827916666666667</v>
      </c>
    </row>
    <row r="19" spans="1:45" ht="38.25" customHeight="1" x14ac:dyDescent="0.2">
      <c r="A19" s="20">
        <v>7</v>
      </c>
      <c r="B19" s="45" t="s">
        <v>76</v>
      </c>
      <c r="C19" s="40" t="s">
        <v>63</v>
      </c>
      <c r="D19" s="40">
        <f>D18</f>
        <v>5.5</v>
      </c>
      <c r="E19" s="40" t="s">
        <v>66</v>
      </c>
      <c r="F19" s="40"/>
      <c r="G19" s="40" t="s">
        <v>62</v>
      </c>
      <c r="H19" s="40"/>
      <c r="I19" s="14"/>
      <c r="J19" s="14"/>
      <c r="K19" s="40">
        <v>1</v>
      </c>
      <c r="L19" s="40"/>
      <c r="M19" s="16"/>
      <c r="N19" s="19"/>
      <c r="O19" s="14"/>
      <c r="P19" s="14"/>
      <c r="Q19" s="19"/>
      <c r="R19" s="14"/>
      <c r="S19" s="19"/>
      <c r="T19" s="14"/>
      <c r="U19" s="14"/>
      <c r="V19" s="14"/>
      <c r="W19" s="16">
        <v>8</v>
      </c>
      <c r="X19" s="16">
        <f t="shared" si="8"/>
        <v>44</v>
      </c>
      <c r="Y19" s="14">
        <f t="shared" si="9"/>
        <v>2508</v>
      </c>
      <c r="Z19" s="16"/>
      <c r="AA19" s="16"/>
      <c r="AB19" s="16"/>
      <c r="AC19" s="16"/>
      <c r="AD19" s="14"/>
      <c r="AE19" s="16"/>
      <c r="AF19" s="14"/>
      <c r="AG19" s="16"/>
      <c r="AH19" s="14"/>
      <c r="AI19" s="16"/>
      <c r="AJ19" s="17"/>
      <c r="AK19" s="16">
        <v>10</v>
      </c>
      <c r="AL19" s="16">
        <f>AK19*D19</f>
        <v>55</v>
      </c>
      <c r="AM19" s="16">
        <v>9</v>
      </c>
      <c r="AN19" s="16">
        <f>AL19*AM19</f>
        <v>495</v>
      </c>
      <c r="AO19" s="14"/>
      <c r="AP19" s="14"/>
      <c r="AQ19" s="40"/>
      <c r="AR19" s="18">
        <f t="shared" si="0"/>
        <v>3003</v>
      </c>
      <c r="AS19" s="41">
        <f t="shared" si="14"/>
        <v>30.03</v>
      </c>
    </row>
    <row r="20" spans="1:45" ht="38.25" customHeight="1" x14ac:dyDescent="0.2">
      <c r="A20" s="20">
        <v>8</v>
      </c>
      <c r="B20" s="43" t="s">
        <v>103</v>
      </c>
      <c r="C20" s="39" t="s">
        <v>63</v>
      </c>
      <c r="D20" s="39">
        <v>12.5</v>
      </c>
      <c r="E20" s="39" t="s">
        <v>64</v>
      </c>
      <c r="F20" s="39"/>
      <c r="G20" s="39" t="s">
        <v>62</v>
      </c>
      <c r="H20" s="39">
        <v>11</v>
      </c>
      <c r="I20" s="22">
        <f t="shared" si="1"/>
        <v>1.1363636363636365</v>
      </c>
      <c r="J20" s="22">
        <f t="shared" si="2"/>
        <v>7.954545454545455</v>
      </c>
      <c r="K20" s="39">
        <v>1</v>
      </c>
      <c r="L20" s="39">
        <v>2</v>
      </c>
      <c r="M20" s="23">
        <v>1480.3256610425585</v>
      </c>
      <c r="N20" s="23">
        <v>1225.2587279640511</v>
      </c>
      <c r="O20" s="14">
        <f t="shared" si="3"/>
        <v>1682.1882511847257</v>
      </c>
      <c r="P20" s="14">
        <f t="shared" si="4"/>
        <v>1392.3394635955128</v>
      </c>
      <c r="Q20" s="23"/>
      <c r="R20" s="14">
        <f t="shared" si="5"/>
        <v>0</v>
      </c>
      <c r="S20" s="23"/>
      <c r="T20" s="14">
        <f t="shared" si="6"/>
        <v>0</v>
      </c>
      <c r="U20" s="22">
        <v>10</v>
      </c>
      <c r="V20" s="14">
        <f t="shared" si="7"/>
        <v>139.23394635955128</v>
      </c>
      <c r="W20" s="20">
        <v>6.5</v>
      </c>
      <c r="X20" s="20">
        <f t="shared" si="8"/>
        <v>81.25</v>
      </c>
      <c r="Y20" s="14">
        <f t="shared" si="9"/>
        <v>4631.25</v>
      </c>
      <c r="Z20" s="20"/>
      <c r="AA20" s="20"/>
      <c r="AB20" s="16"/>
      <c r="AC20" s="20">
        <v>5600</v>
      </c>
      <c r="AD20" s="14">
        <f t="shared" si="10"/>
        <v>44545.454545454551</v>
      </c>
      <c r="AE20" s="20"/>
      <c r="AF20" s="14">
        <f t="shared" si="11"/>
        <v>0</v>
      </c>
      <c r="AG20" s="20">
        <v>5133</v>
      </c>
      <c r="AH20" s="14">
        <f t="shared" si="12"/>
        <v>40830.681818181823</v>
      </c>
      <c r="AI20" s="20"/>
      <c r="AJ20" s="17">
        <f t="shared" si="13"/>
        <v>0</v>
      </c>
      <c r="AK20" s="20"/>
      <c r="AL20" s="20"/>
      <c r="AM20" s="20"/>
      <c r="AN20" s="16"/>
      <c r="AO20" s="22"/>
      <c r="AP20" s="22"/>
      <c r="AQ20" s="40">
        <f t="shared" si="15"/>
        <v>0</v>
      </c>
      <c r="AR20" s="18">
        <f t="shared" si="0"/>
        <v>93221.148024776165</v>
      </c>
      <c r="AS20" s="41">
        <f t="shared" si="14"/>
        <v>932.21148024776164</v>
      </c>
    </row>
    <row r="21" spans="1:45" ht="41.25" customHeight="1" x14ac:dyDescent="0.2">
      <c r="A21" s="20">
        <v>9</v>
      </c>
      <c r="B21" s="45" t="s">
        <v>65</v>
      </c>
      <c r="C21" s="40" t="s">
        <v>63</v>
      </c>
      <c r="D21" s="40">
        <f>D20</f>
        <v>12.5</v>
      </c>
      <c r="E21" s="40" t="s">
        <v>66</v>
      </c>
      <c r="F21" s="40"/>
      <c r="G21" s="40" t="s">
        <v>62</v>
      </c>
      <c r="H21" s="40"/>
      <c r="I21" s="14"/>
      <c r="J21" s="14"/>
      <c r="K21" s="40">
        <v>1</v>
      </c>
      <c r="L21" s="40"/>
      <c r="M21" s="19"/>
      <c r="N21" s="19"/>
      <c r="O21" s="14"/>
      <c r="P21" s="14"/>
      <c r="Q21" s="19"/>
      <c r="R21" s="14"/>
      <c r="S21" s="19"/>
      <c r="T21" s="14"/>
      <c r="U21" s="14"/>
      <c r="V21" s="14"/>
      <c r="W21" s="16">
        <v>8</v>
      </c>
      <c r="X21" s="16">
        <f t="shared" si="8"/>
        <v>100</v>
      </c>
      <c r="Y21" s="14">
        <f t="shared" si="9"/>
        <v>5700</v>
      </c>
      <c r="Z21" s="16"/>
      <c r="AA21" s="16"/>
      <c r="AB21" s="16"/>
      <c r="AC21" s="16"/>
      <c r="AD21" s="14"/>
      <c r="AE21" s="16"/>
      <c r="AF21" s="14"/>
      <c r="AG21" s="16"/>
      <c r="AH21" s="14"/>
      <c r="AI21" s="16"/>
      <c r="AJ21" s="17"/>
      <c r="AK21" s="16">
        <v>10</v>
      </c>
      <c r="AL21" s="16">
        <f>AK21*D21</f>
        <v>125</v>
      </c>
      <c r="AM21" s="16">
        <v>25</v>
      </c>
      <c r="AN21" s="16">
        <f>AL21*AM21</f>
        <v>3125</v>
      </c>
      <c r="AO21" s="14"/>
      <c r="AP21" s="14"/>
      <c r="AQ21" s="40"/>
      <c r="AR21" s="18">
        <f t="shared" si="0"/>
        <v>8825</v>
      </c>
      <c r="AS21" s="41">
        <f t="shared" si="14"/>
        <v>88.25</v>
      </c>
    </row>
    <row r="22" spans="1:45" ht="43.9" customHeight="1" x14ac:dyDescent="0.2">
      <c r="A22" s="20">
        <v>10</v>
      </c>
      <c r="B22" s="44" t="s">
        <v>77</v>
      </c>
      <c r="C22" s="39" t="s">
        <v>61</v>
      </c>
      <c r="D22" s="39">
        <v>100</v>
      </c>
      <c r="E22" s="39" t="s">
        <v>96</v>
      </c>
      <c r="F22" s="20" t="s">
        <v>97</v>
      </c>
      <c r="G22" s="39" t="s">
        <v>62</v>
      </c>
      <c r="H22" s="39">
        <v>41</v>
      </c>
      <c r="I22" s="22">
        <f t="shared" si="1"/>
        <v>2.4390243902439024</v>
      </c>
      <c r="J22" s="22">
        <f t="shared" si="2"/>
        <v>17.073170731707318</v>
      </c>
      <c r="K22" s="39">
        <v>1</v>
      </c>
      <c r="L22" s="39"/>
      <c r="M22" s="23">
        <v>1865.8879879123647</v>
      </c>
      <c r="N22" s="20"/>
      <c r="O22" s="14">
        <f t="shared" si="3"/>
        <v>4550.9463119813772</v>
      </c>
      <c r="P22" s="14">
        <f t="shared" si="4"/>
        <v>0</v>
      </c>
      <c r="Q22" s="23">
        <v>20</v>
      </c>
      <c r="R22" s="14">
        <f t="shared" si="5"/>
        <v>910.18926239627547</v>
      </c>
      <c r="S22" s="23">
        <v>20</v>
      </c>
      <c r="T22" s="14">
        <f t="shared" si="6"/>
        <v>910.18926239627547</v>
      </c>
      <c r="U22" s="22">
        <v>20</v>
      </c>
      <c r="V22" s="14">
        <f t="shared" si="7"/>
        <v>0</v>
      </c>
      <c r="W22" s="20">
        <v>4.5</v>
      </c>
      <c r="X22" s="20">
        <f t="shared" si="8"/>
        <v>450</v>
      </c>
      <c r="Y22" s="14">
        <f t="shared" si="9"/>
        <v>25650</v>
      </c>
      <c r="Z22" s="20"/>
      <c r="AA22" s="20"/>
      <c r="AB22" s="16"/>
      <c r="AC22" s="20">
        <v>80</v>
      </c>
      <c r="AD22" s="14">
        <f t="shared" si="10"/>
        <v>1365.8536585365855</v>
      </c>
      <c r="AE22" s="20">
        <v>413</v>
      </c>
      <c r="AF22" s="14">
        <f t="shared" si="11"/>
        <v>7051.2195121951227</v>
      </c>
      <c r="AG22" s="20">
        <v>98</v>
      </c>
      <c r="AH22" s="14">
        <f t="shared" si="12"/>
        <v>1673.1707317073171</v>
      </c>
      <c r="AI22" s="20">
        <v>225</v>
      </c>
      <c r="AJ22" s="17">
        <f t="shared" si="13"/>
        <v>3841.4634146341464</v>
      </c>
      <c r="AK22" s="20"/>
      <c r="AL22" s="20"/>
      <c r="AM22" s="20"/>
      <c r="AN22" s="16"/>
      <c r="AO22" s="22">
        <f>D20</f>
        <v>12.5</v>
      </c>
      <c r="AP22" s="22">
        <f>AS8</f>
        <v>37500</v>
      </c>
      <c r="AQ22" s="40">
        <f t="shared" si="15"/>
        <v>468750</v>
      </c>
      <c r="AR22" s="18">
        <f t="shared" si="0"/>
        <v>514703.0321538471</v>
      </c>
      <c r="AS22" s="41">
        <f t="shared" si="14"/>
        <v>5147.0303215384711</v>
      </c>
    </row>
    <row r="23" spans="1:45" ht="37.5" customHeight="1" x14ac:dyDescent="0.2">
      <c r="A23" s="20">
        <v>11</v>
      </c>
      <c r="B23" s="44" t="s">
        <v>94</v>
      </c>
      <c r="C23" s="39" t="s">
        <v>61</v>
      </c>
      <c r="D23" s="39">
        <v>100</v>
      </c>
      <c r="E23" s="39" t="s">
        <v>78</v>
      </c>
      <c r="F23" s="39" t="s">
        <v>79</v>
      </c>
      <c r="G23" s="39" t="s">
        <v>93</v>
      </c>
      <c r="H23" s="39">
        <v>120</v>
      </c>
      <c r="I23" s="22">
        <f t="shared" si="1"/>
        <v>0.83333333333333337</v>
      </c>
      <c r="J23" s="22">
        <f t="shared" si="2"/>
        <v>5.8333333333333339</v>
      </c>
      <c r="K23" s="39">
        <v>1</v>
      </c>
      <c r="L23" s="39"/>
      <c r="M23" s="23">
        <v>1640</v>
      </c>
      <c r="N23" s="20"/>
      <c r="O23" s="14">
        <f t="shared" si="3"/>
        <v>1366.6666666666667</v>
      </c>
      <c r="P23" s="14">
        <f t="shared" si="4"/>
        <v>0</v>
      </c>
      <c r="Q23" s="23"/>
      <c r="R23" s="14">
        <f t="shared" si="5"/>
        <v>0</v>
      </c>
      <c r="S23" s="23"/>
      <c r="T23" s="14">
        <f t="shared" si="6"/>
        <v>0</v>
      </c>
      <c r="U23" s="22"/>
      <c r="V23" s="14">
        <f t="shared" si="7"/>
        <v>0</v>
      </c>
      <c r="W23" s="20">
        <v>3</v>
      </c>
      <c r="X23" s="20">
        <f t="shared" si="8"/>
        <v>300</v>
      </c>
      <c r="Y23" s="14">
        <f t="shared" si="9"/>
        <v>17100</v>
      </c>
      <c r="Z23" s="20"/>
      <c r="AA23" s="20"/>
      <c r="AB23" s="16"/>
      <c r="AC23" s="20">
        <v>333</v>
      </c>
      <c r="AD23" s="14">
        <f t="shared" si="10"/>
        <v>1942.5000000000002</v>
      </c>
      <c r="AE23" s="20">
        <v>510</v>
      </c>
      <c r="AF23" s="14">
        <f t="shared" si="11"/>
        <v>2975.0000000000005</v>
      </c>
      <c r="AG23" s="20">
        <v>333</v>
      </c>
      <c r="AH23" s="14">
        <f t="shared" si="12"/>
        <v>1942.5000000000002</v>
      </c>
      <c r="AI23" s="20">
        <v>240</v>
      </c>
      <c r="AJ23" s="17">
        <f t="shared" si="13"/>
        <v>1400.0000000000002</v>
      </c>
      <c r="AK23" s="20"/>
      <c r="AL23" s="20"/>
      <c r="AM23" s="20"/>
      <c r="AN23" s="16"/>
      <c r="AO23" s="22"/>
      <c r="AP23" s="22"/>
      <c r="AQ23" s="40"/>
      <c r="AR23" s="18">
        <f t="shared" si="0"/>
        <v>26726.666666666668</v>
      </c>
      <c r="AS23" s="41">
        <f t="shared" si="14"/>
        <v>267.26666666666665</v>
      </c>
    </row>
    <row r="24" spans="1:45" ht="39" customHeight="1" x14ac:dyDescent="0.2">
      <c r="A24" s="20">
        <v>12</v>
      </c>
      <c r="B24" s="43" t="s">
        <v>95</v>
      </c>
      <c r="C24" s="39" t="s">
        <v>61</v>
      </c>
      <c r="D24" s="39">
        <v>100</v>
      </c>
      <c r="E24" s="39" t="s">
        <v>78</v>
      </c>
      <c r="F24" s="39" t="s">
        <v>79</v>
      </c>
      <c r="G24" s="39" t="s">
        <v>71</v>
      </c>
      <c r="H24" s="39">
        <v>100</v>
      </c>
      <c r="I24" s="22">
        <f t="shared" si="1"/>
        <v>1</v>
      </c>
      <c r="J24" s="22">
        <f t="shared" si="2"/>
        <v>7</v>
      </c>
      <c r="K24" s="39">
        <v>1</v>
      </c>
      <c r="L24" s="39"/>
      <c r="M24" s="23">
        <v>1640</v>
      </c>
      <c r="N24" s="20"/>
      <c r="O24" s="14">
        <f t="shared" si="3"/>
        <v>1640</v>
      </c>
      <c r="P24" s="14">
        <f t="shared" si="4"/>
        <v>0</v>
      </c>
      <c r="Q24" s="23"/>
      <c r="R24" s="14">
        <f t="shared" si="5"/>
        <v>0</v>
      </c>
      <c r="S24" s="23"/>
      <c r="T24" s="14">
        <f t="shared" si="6"/>
        <v>0</v>
      </c>
      <c r="U24" s="22"/>
      <c r="V24" s="14">
        <f t="shared" si="7"/>
        <v>0</v>
      </c>
      <c r="W24" s="20">
        <v>2.8</v>
      </c>
      <c r="X24" s="20">
        <f t="shared" si="8"/>
        <v>280</v>
      </c>
      <c r="Y24" s="14">
        <f t="shared" si="9"/>
        <v>15960</v>
      </c>
      <c r="Z24" s="20"/>
      <c r="AA24" s="20"/>
      <c r="AB24" s="16"/>
      <c r="AC24" s="20">
        <v>333</v>
      </c>
      <c r="AD24" s="14">
        <f t="shared" si="10"/>
        <v>2331</v>
      </c>
      <c r="AE24" s="20">
        <v>510</v>
      </c>
      <c r="AF24" s="14">
        <f t="shared" si="11"/>
        <v>3570</v>
      </c>
      <c r="AG24" s="20">
        <v>333</v>
      </c>
      <c r="AH24" s="14">
        <f t="shared" si="12"/>
        <v>2331</v>
      </c>
      <c r="AI24" s="20">
        <v>240</v>
      </c>
      <c r="AJ24" s="17">
        <f t="shared" si="13"/>
        <v>1680</v>
      </c>
      <c r="AK24" s="20"/>
      <c r="AL24" s="20"/>
      <c r="AM24" s="20"/>
      <c r="AN24" s="16"/>
      <c r="AO24" s="22"/>
      <c r="AP24" s="22"/>
      <c r="AQ24" s="40"/>
      <c r="AR24" s="18">
        <f t="shared" si="0"/>
        <v>27512</v>
      </c>
      <c r="AS24" s="41">
        <f t="shared" si="14"/>
        <v>275.12</v>
      </c>
    </row>
    <row r="25" spans="1:45" ht="36.75" customHeight="1" x14ac:dyDescent="0.2">
      <c r="A25" s="20">
        <v>13</v>
      </c>
      <c r="B25" s="45" t="s">
        <v>81</v>
      </c>
      <c r="C25" s="40" t="s">
        <v>63</v>
      </c>
      <c r="D25" s="40">
        <v>15</v>
      </c>
      <c r="E25" s="40" t="s">
        <v>66</v>
      </c>
      <c r="F25" s="40"/>
      <c r="G25" s="40" t="s">
        <v>80</v>
      </c>
      <c r="H25" s="40"/>
      <c r="I25" s="14"/>
      <c r="J25" s="14"/>
      <c r="K25" s="40">
        <v>1</v>
      </c>
      <c r="L25" s="40"/>
      <c r="M25" s="19"/>
      <c r="N25" s="16"/>
      <c r="O25" s="14"/>
      <c r="P25" s="14"/>
      <c r="Q25" s="19"/>
      <c r="R25" s="14"/>
      <c r="S25" s="19"/>
      <c r="T25" s="14"/>
      <c r="U25" s="14"/>
      <c r="V25" s="14"/>
      <c r="W25" s="16">
        <v>8</v>
      </c>
      <c r="X25" s="16">
        <f t="shared" si="8"/>
        <v>120</v>
      </c>
      <c r="Y25" s="14">
        <f t="shared" si="9"/>
        <v>6840</v>
      </c>
      <c r="Z25" s="16"/>
      <c r="AA25" s="16"/>
      <c r="AB25" s="16"/>
      <c r="AC25" s="16"/>
      <c r="AD25" s="14"/>
      <c r="AE25" s="16"/>
      <c r="AF25" s="14"/>
      <c r="AG25" s="16"/>
      <c r="AH25" s="14"/>
      <c r="AI25" s="16"/>
      <c r="AJ25" s="17"/>
      <c r="AK25" s="16">
        <v>10</v>
      </c>
      <c r="AL25" s="16">
        <f>AK25*D25</f>
        <v>150</v>
      </c>
      <c r="AM25" s="16">
        <f>W7*D25/AL25</f>
        <v>25</v>
      </c>
      <c r="AN25" s="16">
        <f>AL25*AM25</f>
        <v>3750</v>
      </c>
      <c r="AO25" s="14"/>
      <c r="AP25" s="14"/>
      <c r="AQ25" s="40">
        <f t="shared" si="15"/>
        <v>0</v>
      </c>
      <c r="AR25" s="18">
        <f t="shared" si="0"/>
        <v>10590</v>
      </c>
      <c r="AS25" s="41">
        <f t="shared" si="14"/>
        <v>105.9</v>
      </c>
    </row>
    <row r="26" spans="1:45" ht="37.5" customHeight="1" x14ac:dyDescent="0.2">
      <c r="A26" s="20">
        <v>14</v>
      </c>
      <c r="B26" s="44" t="s">
        <v>104</v>
      </c>
      <c r="C26" s="39" t="s">
        <v>61</v>
      </c>
      <c r="D26" s="39">
        <v>100</v>
      </c>
      <c r="E26" s="39" t="s">
        <v>99</v>
      </c>
      <c r="F26" s="39"/>
      <c r="G26" s="39" t="s">
        <v>80</v>
      </c>
      <c r="H26" s="39">
        <v>130</v>
      </c>
      <c r="I26" s="22">
        <f t="shared" si="1"/>
        <v>0.76923076923076927</v>
      </c>
      <c r="J26" s="22">
        <f t="shared" si="2"/>
        <v>5.384615384615385</v>
      </c>
      <c r="K26" s="39">
        <v>1</v>
      </c>
      <c r="L26" s="39">
        <v>2</v>
      </c>
      <c r="M26" s="23">
        <v>1640</v>
      </c>
      <c r="N26" s="20">
        <v>1331</v>
      </c>
      <c r="O26" s="14">
        <f t="shared" si="3"/>
        <v>1261.5384615384617</v>
      </c>
      <c r="P26" s="14">
        <f t="shared" si="4"/>
        <v>1023.8461538461539</v>
      </c>
      <c r="Q26" s="23"/>
      <c r="R26" s="14">
        <f t="shared" si="5"/>
        <v>0</v>
      </c>
      <c r="S26" s="23"/>
      <c r="T26" s="14">
        <f t="shared" si="6"/>
        <v>0</v>
      </c>
      <c r="U26" s="22">
        <v>20</v>
      </c>
      <c r="V26" s="14">
        <f t="shared" si="7"/>
        <v>204.76923076923077</v>
      </c>
      <c r="W26" s="20">
        <v>1</v>
      </c>
      <c r="X26" s="20">
        <f t="shared" si="8"/>
        <v>100</v>
      </c>
      <c r="Y26" s="14">
        <f t="shared" si="9"/>
        <v>5700</v>
      </c>
      <c r="Z26" s="20"/>
      <c r="AA26" s="20"/>
      <c r="AB26" s="16"/>
      <c r="AC26" s="20">
        <v>6800</v>
      </c>
      <c r="AD26" s="14">
        <f t="shared" si="10"/>
        <v>36615.384615384617</v>
      </c>
      <c r="AE26" s="20"/>
      <c r="AF26" s="14">
        <f t="shared" si="11"/>
        <v>0</v>
      </c>
      <c r="AG26" s="20">
        <v>4400</v>
      </c>
      <c r="AH26" s="14">
        <f t="shared" si="12"/>
        <v>23692.307692307695</v>
      </c>
      <c r="AI26" s="20"/>
      <c r="AJ26" s="17">
        <f t="shared" si="13"/>
        <v>0</v>
      </c>
      <c r="AK26" s="20"/>
      <c r="AL26" s="20"/>
      <c r="AM26" s="20"/>
      <c r="AN26" s="16"/>
      <c r="AO26" s="46">
        <v>6.0000000000000001E-3</v>
      </c>
      <c r="AP26" s="22">
        <v>1700000</v>
      </c>
      <c r="AQ26" s="40">
        <f t="shared" si="15"/>
        <v>10200</v>
      </c>
      <c r="AR26" s="18">
        <f t="shared" si="0"/>
        <v>78697.846153846156</v>
      </c>
      <c r="AS26" s="41">
        <f t="shared" si="14"/>
        <v>786.9784615384616</v>
      </c>
    </row>
    <row r="27" spans="1:45" ht="36.75" customHeight="1" x14ac:dyDescent="0.2">
      <c r="A27" s="11">
        <v>15</v>
      </c>
      <c r="B27" s="44" t="s">
        <v>82</v>
      </c>
      <c r="C27" s="39" t="s">
        <v>61</v>
      </c>
      <c r="D27" s="39">
        <v>100</v>
      </c>
      <c r="E27" s="39" t="s">
        <v>83</v>
      </c>
      <c r="F27" s="39"/>
      <c r="G27" s="39" t="s">
        <v>84</v>
      </c>
      <c r="H27" s="39">
        <v>13.2</v>
      </c>
      <c r="I27" s="22">
        <f t="shared" si="1"/>
        <v>7.5757575757575761</v>
      </c>
      <c r="J27" s="22">
        <f t="shared" si="2"/>
        <v>53.030303030303031</v>
      </c>
      <c r="K27" s="39">
        <v>1</v>
      </c>
      <c r="L27" s="39"/>
      <c r="M27" s="24">
        <v>2109</v>
      </c>
      <c r="N27" s="24"/>
      <c r="O27" s="14">
        <f t="shared" si="3"/>
        <v>15977.272727272728</v>
      </c>
      <c r="P27" s="14">
        <f t="shared" si="4"/>
        <v>0</v>
      </c>
      <c r="Q27" s="24">
        <v>20</v>
      </c>
      <c r="R27" s="14">
        <f t="shared" si="5"/>
        <v>3195.454545454546</v>
      </c>
      <c r="S27" s="24">
        <v>100</v>
      </c>
      <c r="T27" s="14">
        <f t="shared" si="6"/>
        <v>15977.272727272728</v>
      </c>
      <c r="U27" s="25"/>
      <c r="V27" s="14">
        <f t="shared" si="7"/>
        <v>0</v>
      </c>
      <c r="W27" s="26">
        <v>13</v>
      </c>
      <c r="X27" s="11">
        <f t="shared" si="8"/>
        <v>1300</v>
      </c>
      <c r="Y27" s="14">
        <f t="shared" si="9"/>
        <v>74100</v>
      </c>
      <c r="Z27" s="20"/>
      <c r="AA27" s="20"/>
      <c r="AB27" s="16"/>
      <c r="AC27" s="26">
        <v>2800</v>
      </c>
      <c r="AD27" s="14">
        <f t="shared" si="10"/>
        <v>148484.84848484848</v>
      </c>
      <c r="AE27" s="26"/>
      <c r="AF27" s="14">
        <f t="shared" si="11"/>
        <v>0</v>
      </c>
      <c r="AG27" s="26">
        <v>2567</v>
      </c>
      <c r="AH27" s="14">
        <f t="shared" si="12"/>
        <v>136128.78787878787</v>
      </c>
      <c r="AI27" s="26"/>
      <c r="AJ27" s="17">
        <f t="shared" si="13"/>
        <v>0</v>
      </c>
      <c r="AK27" s="26"/>
      <c r="AL27" s="26"/>
      <c r="AM27" s="26"/>
      <c r="AN27" s="16"/>
      <c r="AO27" s="12"/>
      <c r="AP27" s="25"/>
      <c r="AQ27" s="40"/>
      <c r="AR27" s="18">
        <f t="shared" si="0"/>
        <v>393863.63636363635</v>
      </c>
      <c r="AS27" s="41">
        <f t="shared" si="14"/>
        <v>3938.6363636363635</v>
      </c>
    </row>
    <row r="28" spans="1:45" ht="36.75" customHeight="1" x14ac:dyDescent="0.2">
      <c r="A28" s="11">
        <v>16</v>
      </c>
      <c r="B28" s="45" t="s">
        <v>85</v>
      </c>
      <c r="C28" s="40" t="s">
        <v>63</v>
      </c>
      <c r="D28" s="40">
        <f>P5</f>
        <v>150</v>
      </c>
      <c r="E28" s="40" t="s">
        <v>66</v>
      </c>
      <c r="F28" s="40"/>
      <c r="G28" s="40" t="s">
        <v>84</v>
      </c>
      <c r="H28" s="40"/>
      <c r="I28" s="14"/>
      <c r="J28" s="14"/>
      <c r="K28" s="40">
        <v>1</v>
      </c>
      <c r="L28" s="40"/>
      <c r="M28" s="19"/>
      <c r="N28" s="16"/>
      <c r="O28" s="14"/>
      <c r="P28" s="14"/>
      <c r="Q28" s="19"/>
      <c r="R28" s="14"/>
      <c r="S28" s="19"/>
      <c r="T28" s="14"/>
      <c r="U28" s="14"/>
      <c r="V28" s="14"/>
      <c r="W28" s="16">
        <v>8</v>
      </c>
      <c r="X28" s="16">
        <f t="shared" si="8"/>
        <v>1200</v>
      </c>
      <c r="Y28" s="14">
        <f t="shared" si="9"/>
        <v>68400</v>
      </c>
      <c r="Z28" s="16"/>
      <c r="AA28" s="16"/>
      <c r="AB28" s="16"/>
      <c r="AC28" s="16"/>
      <c r="AD28" s="14"/>
      <c r="AE28" s="16"/>
      <c r="AF28" s="14"/>
      <c r="AG28" s="16"/>
      <c r="AH28" s="14"/>
      <c r="AI28" s="16"/>
      <c r="AJ28" s="17"/>
      <c r="AK28" s="16">
        <v>10</v>
      </c>
      <c r="AL28" s="16">
        <f>AK28*D28</f>
        <v>1500</v>
      </c>
      <c r="AM28" s="16">
        <f>W7*D28/AL28</f>
        <v>25</v>
      </c>
      <c r="AN28" s="16">
        <f>AL28*AM28</f>
        <v>37500</v>
      </c>
      <c r="AO28" s="14"/>
      <c r="AP28" s="14"/>
      <c r="AQ28" s="40"/>
      <c r="AR28" s="18">
        <f t="shared" si="0"/>
        <v>105900</v>
      </c>
      <c r="AS28" s="41">
        <f t="shared" si="14"/>
        <v>1059</v>
      </c>
    </row>
    <row r="29" spans="1:45" ht="37.5" customHeight="1" x14ac:dyDescent="0.2">
      <c r="A29" s="11">
        <v>17</v>
      </c>
      <c r="B29" s="42" t="s">
        <v>86</v>
      </c>
      <c r="C29" s="38" t="s">
        <v>63</v>
      </c>
      <c r="D29" s="39">
        <f>P5</f>
        <v>150</v>
      </c>
      <c r="E29" s="38" t="s">
        <v>87</v>
      </c>
      <c r="F29" s="38"/>
      <c r="G29" s="39" t="s">
        <v>84</v>
      </c>
      <c r="H29" s="38">
        <v>40</v>
      </c>
      <c r="I29" s="12">
        <f t="shared" si="1"/>
        <v>3.75</v>
      </c>
      <c r="J29" s="12">
        <f t="shared" si="2"/>
        <v>26.25</v>
      </c>
      <c r="K29" s="38"/>
      <c r="L29" s="38">
        <v>2</v>
      </c>
      <c r="M29" s="26"/>
      <c r="N29" s="24">
        <v>1331.1056861389561</v>
      </c>
      <c r="O29" s="14">
        <f t="shared" si="3"/>
        <v>0</v>
      </c>
      <c r="P29" s="14">
        <f t="shared" si="4"/>
        <v>4991.6463230210857</v>
      </c>
      <c r="Q29" s="24"/>
      <c r="R29" s="14">
        <f t="shared" si="5"/>
        <v>0</v>
      </c>
      <c r="S29" s="24"/>
      <c r="T29" s="14">
        <f t="shared" si="6"/>
        <v>0</v>
      </c>
      <c r="U29" s="25">
        <v>40</v>
      </c>
      <c r="V29" s="14">
        <f t="shared" si="7"/>
        <v>1996.6585292084344</v>
      </c>
      <c r="W29" s="26"/>
      <c r="X29" s="11">
        <f t="shared" si="8"/>
        <v>0</v>
      </c>
      <c r="Y29" s="14">
        <f t="shared" si="9"/>
        <v>0</v>
      </c>
      <c r="Z29" s="20">
        <v>35</v>
      </c>
      <c r="AA29" s="20">
        <v>12.3</v>
      </c>
      <c r="AB29" s="16">
        <f>Z29*AA29*L29</f>
        <v>861</v>
      </c>
      <c r="AC29" s="26"/>
      <c r="AD29" s="14">
        <f t="shared" si="10"/>
        <v>0</v>
      </c>
      <c r="AE29" s="26">
        <v>650</v>
      </c>
      <c r="AF29" s="14">
        <f t="shared" si="11"/>
        <v>17062.5</v>
      </c>
      <c r="AG29" s="26"/>
      <c r="AH29" s="14">
        <f t="shared" si="12"/>
        <v>0</v>
      </c>
      <c r="AI29" s="26">
        <v>500</v>
      </c>
      <c r="AJ29" s="17">
        <f t="shared" si="13"/>
        <v>13125</v>
      </c>
      <c r="AK29" s="26"/>
      <c r="AL29" s="26"/>
      <c r="AM29" s="26"/>
      <c r="AN29" s="16"/>
      <c r="AO29" s="12"/>
      <c r="AP29" s="25"/>
      <c r="AQ29" s="40"/>
      <c r="AR29" s="18">
        <f t="shared" si="0"/>
        <v>38036.804852229521</v>
      </c>
      <c r="AS29" s="41">
        <f t="shared" si="14"/>
        <v>380.36804852229523</v>
      </c>
    </row>
    <row r="30" spans="1:45" ht="43.5" customHeight="1" x14ac:dyDescent="0.2">
      <c r="A30" s="11"/>
      <c r="B30" s="27" t="s">
        <v>88</v>
      </c>
      <c r="C30" s="28"/>
      <c r="D30" s="28"/>
      <c r="E30" s="28"/>
      <c r="F30" s="28"/>
      <c r="G30" s="28"/>
      <c r="H30" s="28"/>
      <c r="I30" s="29"/>
      <c r="J30" s="29"/>
      <c r="K30" s="28"/>
      <c r="L30" s="28"/>
      <c r="M30" s="28"/>
      <c r="N30" s="28"/>
      <c r="O30" s="30">
        <f>SUM(O13:O29)</f>
        <v>56987.045146255274</v>
      </c>
      <c r="P30" s="30">
        <f>SUM(P13:P29)</f>
        <v>8490.4111071294192</v>
      </c>
      <c r="Q30" s="29"/>
      <c r="R30" s="30">
        <f>SUM(R13:R29)</f>
        <v>8323.4619896690037</v>
      </c>
      <c r="S30" s="29"/>
      <c r="T30" s="30">
        <f>SUM(T13:T29)</f>
        <v>20050.825626032638</v>
      </c>
      <c r="U30" s="29"/>
      <c r="V30" s="30">
        <f>SUM(V13:V29)</f>
        <v>2526.2467063372164</v>
      </c>
      <c r="W30" s="29"/>
      <c r="X30" s="29"/>
      <c r="Y30" s="30">
        <f>SUM(Y13:Y29)</f>
        <v>454019.25</v>
      </c>
      <c r="Z30" s="29"/>
      <c r="AA30" s="29"/>
      <c r="AB30" s="30">
        <f>SUM(AB13:AB29)</f>
        <v>1020.9</v>
      </c>
      <c r="AC30" s="29"/>
      <c r="AD30" s="30">
        <f>SUM(AD13:AD29)</f>
        <v>271180.48248069477</v>
      </c>
      <c r="AE30" s="29"/>
      <c r="AF30" s="30">
        <f>SUM(AF13:AF29)</f>
        <v>57808.406767097084</v>
      </c>
      <c r="AG30" s="29"/>
      <c r="AH30" s="30">
        <f>SUM(AH13:AH29)</f>
        <v>242493.88929745529</v>
      </c>
      <c r="AI30" s="29"/>
      <c r="AJ30" s="30">
        <f>SUM(AJ13:AJ29)</f>
        <v>39922.798218555719</v>
      </c>
      <c r="AK30" s="29"/>
      <c r="AL30" s="29"/>
      <c r="AM30" s="29"/>
      <c r="AN30" s="30">
        <f>SUM(AN13:AN29)</f>
        <v>44870</v>
      </c>
      <c r="AO30" s="29"/>
      <c r="AP30" s="29"/>
      <c r="AQ30" s="30">
        <f>SUM(AQ13:AQ29)</f>
        <v>490950</v>
      </c>
      <c r="AR30" s="18">
        <f>SUM(AR13:AR29)</f>
        <v>1698643.7173392265</v>
      </c>
      <c r="AS30" s="18">
        <f>SUM(AS13:AS29)</f>
        <v>16986.437173392267</v>
      </c>
    </row>
    <row r="31" spans="1:45" x14ac:dyDescent="0.2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3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3"/>
      <c r="AR31" s="33"/>
      <c r="AS31" s="33"/>
    </row>
    <row r="32" spans="1:45" x14ac:dyDescent="0.2">
      <c r="A32" s="34"/>
      <c r="B32" s="35"/>
      <c r="C32" s="34"/>
      <c r="D32" s="34"/>
      <c r="E32" s="34"/>
      <c r="F32" s="34"/>
      <c r="G32" s="34"/>
      <c r="H32" s="34"/>
      <c r="I32" s="34"/>
      <c r="J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 x14ac:dyDescent="0.2">
      <c r="A33" s="34"/>
      <c r="B33" s="35"/>
      <c r="C33" s="34"/>
      <c r="D33" s="34"/>
      <c r="E33" s="34"/>
      <c r="F33" s="34"/>
      <c r="G33" s="34"/>
      <c r="H33" s="34"/>
      <c r="I33" s="34"/>
      <c r="J33" s="34"/>
      <c r="K33" s="36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</sheetData>
  <mergeCells count="42">
    <mergeCell ref="I3:P3"/>
    <mergeCell ref="A5:D5"/>
    <mergeCell ref="E5:H5"/>
    <mergeCell ref="M5:O5"/>
    <mergeCell ref="R5:T5"/>
    <mergeCell ref="AC5:AG5"/>
    <mergeCell ref="AP5:AR5"/>
    <mergeCell ref="E6:F6"/>
    <mergeCell ref="AC6:AD6"/>
    <mergeCell ref="AJ6:AK6"/>
    <mergeCell ref="AP6:AQ6"/>
    <mergeCell ref="Y5:AA5"/>
    <mergeCell ref="E7:F7"/>
    <mergeCell ref="R7:V7"/>
    <mergeCell ref="A9:A11"/>
    <mergeCell ref="B9:B11"/>
    <mergeCell ref="C9:C11"/>
    <mergeCell ref="D9:D11"/>
    <mergeCell ref="E9:F10"/>
    <mergeCell ref="G9:G11"/>
    <mergeCell ref="H9:H11"/>
    <mergeCell ref="I9:I11"/>
    <mergeCell ref="I8:N8"/>
    <mergeCell ref="J9:J11"/>
    <mergeCell ref="K9:L10"/>
    <mergeCell ref="M9:N10"/>
    <mergeCell ref="O9:P10"/>
    <mergeCell ref="Q9:R10"/>
    <mergeCell ref="AR9:AS10"/>
    <mergeCell ref="S10:T10"/>
    <mergeCell ref="U10:V10"/>
    <mergeCell ref="AC10:AD10"/>
    <mergeCell ref="AE10:AF10"/>
    <mergeCell ref="AG10:AH10"/>
    <mergeCell ref="AI10:AJ10"/>
    <mergeCell ref="W9:Y10"/>
    <mergeCell ref="Z9:AB10"/>
    <mergeCell ref="AC9:AF9"/>
    <mergeCell ref="AG9:AJ9"/>
    <mergeCell ref="AK9:AN10"/>
    <mergeCell ref="AO9:AQ10"/>
    <mergeCell ref="S9:V9"/>
  </mergeCells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 масличный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2025-01-08T18:00:28Z</dcterms:created>
  <dcterms:modified xsi:type="dcterms:W3CDTF">2025-01-12T18:14:29Z</dcterms:modified>
</cp:coreProperties>
</file>