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горох 1" sheetId="1" r:id="rId1"/>
  </sheets>
  <calcPr calcId="145621"/>
</workbook>
</file>

<file path=xl/calcChain.xml><?xml version="1.0" encoding="utf-8"?>
<calcChain xmlns="http://schemas.openxmlformats.org/spreadsheetml/2006/main">
  <c r="AP23" i="1" l="1"/>
  <c r="AQ18" i="1" l="1"/>
  <c r="AN18" i="1"/>
  <c r="AB18" i="1"/>
  <c r="X18" i="1"/>
  <c r="Y18" i="1" s="1"/>
  <c r="I18" i="1"/>
  <c r="J18" i="1" s="1"/>
  <c r="AH18" i="1" l="1"/>
  <c r="AF18" i="1"/>
  <c r="AD18" i="1"/>
  <c r="AJ18" i="1"/>
  <c r="O18" i="1"/>
  <c r="P18" i="1"/>
  <c r="V18" i="1" s="1"/>
  <c r="T18" i="1" l="1"/>
  <c r="R18" i="1"/>
  <c r="AR18" i="1" s="1"/>
  <c r="AS18" i="1" s="1"/>
  <c r="AQ27" i="1" l="1"/>
  <c r="X27" i="1"/>
  <c r="Y27" i="1" s="1"/>
  <c r="I27" i="1"/>
  <c r="O27" i="1" s="1"/>
  <c r="AQ26" i="1"/>
  <c r="AL26" i="1"/>
  <c r="X26" i="1"/>
  <c r="Y26" i="1" s="1"/>
  <c r="AQ31" i="1"/>
  <c r="X31" i="1"/>
  <c r="Y31" i="1" s="1"/>
  <c r="I31" i="1"/>
  <c r="P31" i="1" s="1"/>
  <c r="V31" i="1" s="1"/>
  <c r="AQ30" i="1"/>
  <c r="AL30" i="1"/>
  <c r="X30" i="1"/>
  <c r="Y30" i="1" s="1"/>
  <c r="P27" i="1" l="1"/>
  <c r="V27" i="1" s="1"/>
  <c r="R27" i="1"/>
  <c r="T27" i="1"/>
  <c r="AN26" i="1"/>
  <c r="AR26" i="1" s="1"/>
  <c r="AS26" i="1" s="1"/>
  <c r="J27" i="1"/>
  <c r="J31" i="1"/>
  <c r="O31" i="1"/>
  <c r="AJ27" i="1" l="1"/>
  <c r="AD27" i="1"/>
  <c r="AH27" i="1"/>
  <c r="AF27" i="1"/>
  <c r="AR30" i="1"/>
  <c r="AS30" i="1" s="1"/>
  <c r="R31" i="1"/>
  <c r="T31" i="1"/>
  <c r="AD31" i="1"/>
  <c r="AJ31" i="1"/>
  <c r="AH31" i="1"/>
  <c r="AF31" i="1"/>
  <c r="AR27" i="1" l="1"/>
  <c r="AS27" i="1" s="1"/>
  <c r="AR31" i="1"/>
  <c r="AS31" i="1" s="1"/>
  <c r="AB34" i="1" l="1"/>
  <c r="X32" i="1"/>
  <c r="Y32" i="1" s="1"/>
  <c r="I32" i="1"/>
  <c r="O32" i="1" s="1"/>
  <c r="AQ29" i="1"/>
  <c r="X29" i="1"/>
  <c r="Y29" i="1" s="1"/>
  <c r="I29" i="1"/>
  <c r="O29" i="1" s="1"/>
  <c r="AQ28" i="1"/>
  <c r="AL28" i="1"/>
  <c r="AM28" i="1" s="1"/>
  <c r="X28" i="1"/>
  <c r="Y28" i="1" s="1"/>
  <c r="X25" i="1"/>
  <c r="Y25" i="1" s="1"/>
  <c r="I25" i="1"/>
  <c r="O25" i="1" s="1"/>
  <c r="X24" i="1"/>
  <c r="Y24" i="1" s="1"/>
  <c r="I24" i="1"/>
  <c r="O24" i="1" s="1"/>
  <c r="R24" i="1" s="1"/>
  <c r="X23" i="1"/>
  <c r="Y23" i="1" s="1"/>
  <c r="I23" i="1"/>
  <c r="O23" i="1" s="1"/>
  <c r="AQ21" i="1"/>
  <c r="AQ19" i="1"/>
  <c r="AB19" i="1"/>
  <c r="D19" i="1"/>
  <c r="I19" i="1" s="1"/>
  <c r="AQ17" i="1"/>
  <c r="AB17" i="1"/>
  <c r="AB35" i="1" s="1"/>
  <c r="D17" i="1"/>
  <c r="X17" i="1" s="1"/>
  <c r="Y17" i="1" s="1"/>
  <c r="X16" i="1"/>
  <c r="Y16" i="1" s="1"/>
  <c r="I16" i="1"/>
  <c r="P16" i="1" s="1"/>
  <c r="V16" i="1" s="1"/>
  <c r="X15" i="1"/>
  <c r="Y15" i="1" s="1"/>
  <c r="I15" i="1"/>
  <c r="O15" i="1" s="1"/>
  <c r="X14" i="1"/>
  <c r="Y14" i="1" s="1"/>
  <c r="I14" i="1"/>
  <c r="P14" i="1" s="1"/>
  <c r="V14" i="1" s="1"/>
  <c r="X13" i="1"/>
  <c r="Y13" i="1" s="1"/>
  <c r="I13" i="1"/>
  <c r="O13" i="1" s="1"/>
  <c r="P5" i="1"/>
  <c r="J32" i="1" l="1"/>
  <c r="AJ32" i="1" s="1"/>
  <c r="P32" i="1"/>
  <c r="V32" i="1" s="1"/>
  <c r="J24" i="1"/>
  <c r="AJ24" i="1" s="1"/>
  <c r="J13" i="1"/>
  <c r="AJ13" i="1" s="1"/>
  <c r="J15" i="1"/>
  <c r="AJ15" i="1" s="1"/>
  <c r="P15" i="1"/>
  <c r="V15" i="1" s="1"/>
  <c r="T24" i="1"/>
  <c r="J29" i="1"/>
  <c r="AJ29" i="1" s="1"/>
  <c r="P24" i="1"/>
  <c r="V24" i="1" s="1"/>
  <c r="P29" i="1"/>
  <c r="V29" i="1" s="1"/>
  <c r="P13" i="1"/>
  <c r="I17" i="1"/>
  <c r="P17" i="1" s="1"/>
  <c r="V17" i="1" s="1"/>
  <c r="R13" i="1"/>
  <c r="T13" i="1"/>
  <c r="R15" i="1"/>
  <c r="T15" i="1"/>
  <c r="D34" i="1"/>
  <c r="D33" i="1"/>
  <c r="O14" i="1"/>
  <c r="AD15" i="1"/>
  <c r="O16" i="1"/>
  <c r="P19" i="1"/>
  <c r="V19" i="1" s="1"/>
  <c r="J19" i="1"/>
  <c r="T23" i="1"/>
  <c r="AF24" i="1"/>
  <c r="T25" i="1"/>
  <c r="R29" i="1"/>
  <c r="T29" i="1"/>
  <c r="V13" i="1"/>
  <c r="J14" i="1"/>
  <c r="J16" i="1"/>
  <c r="X19" i="1"/>
  <c r="Y19" i="1" s="1"/>
  <c r="O19" i="1"/>
  <c r="AO23" i="1"/>
  <c r="AQ23" i="1" s="1"/>
  <c r="AQ35" i="1" s="1"/>
  <c r="I21" i="1"/>
  <c r="X21" i="1"/>
  <c r="Y21" i="1" s="1"/>
  <c r="P23" i="1"/>
  <c r="V23" i="1" s="1"/>
  <c r="J23" i="1"/>
  <c r="R23" i="1"/>
  <c r="P25" i="1"/>
  <c r="V25" i="1" s="1"/>
  <c r="J25" i="1"/>
  <c r="R25" i="1"/>
  <c r="AN28" i="1"/>
  <c r="R32" i="1"/>
  <c r="T32" i="1"/>
  <c r="AF32" i="1"/>
  <c r="J17" i="1" l="1"/>
  <c r="AF17" i="1" s="1"/>
  <c r="AH24" i="1"/>
  <c r="AR24" i="1" s="1"/>
  <c r="AS24" i="1" s="1"/>
  <c r="AH32" i="1"/>
  <c r="AD32" i="1"/>
  <c r="AR32" i="1" s="1"/>
  <c r="AS32" i="1" s="1"/>
  <c r="AD24" i="1"/>
  <c r="AD13" i="1"/>
  <c r="AH13" i="1"/>
  <c r="AF13" i="1"/>
  <c r="AR13" i="1" s="1"/>
  <c r="AH15" i="1"/>
  <c r="AR15" i="1" s="1"/>
  <c r="AS15" i="1" s="1"/>
  <c r="AF29" i="1"/>
  <c r="AF15" i="1"/>
  <c r="AR28" i="1"/>
  <c r="AS28" i="1" s="1"/>
  <c r="AH29" i="1"/>
  <c r="AD29" i="1"/>
  <c r="O17" i="1"/>
  <c r="T17" i="1" s="1"/>
  <c r="O21" i="1"/>
  <c r="P21" i="1"/>
  <c r="V21" i="1" s="1"/>
  <c r="J21" i="1"/>
  <c r="AJ17" i="1"/>
  <c r="AD17" i="1"/>
  <c r="T14" i="1"/>
  <c r="R14" i="1"/>
  <c r="AL33" i="1"/>
  <c r="AM33" i="1" s="1"/>
  <c r="X33" i="1"/>
  <c r="Y33" i="1" s="1"/>
  <c r="AH25" i="1"/>
  <c r="AD25" i="1"/>
  <c r="AF25" i="1"/>
  <c r="AJ25" i="1"/>
  <c r="AH23" i="1"/>
  <c r="AD23" i="1"/>
  <c r="AF23" i="1"/>
  <c r="AJ23" i="1"/>
  <c r="AL22" i="1"/>
  <c r="AN22" i="1" s="1"/>
  <c r="X22" i="1"/>
  <c r="Y22" i="1" s="1"/>
  <c r="T19" i="1"/>
  <c r="R19" i="1"/>
  <c r="AL20" i="1"/>
  <c r="AN20" i="1" s="1"/>
  <c r="X20" i="1"/>
  <c r="Y20" i="1" s="1"/>
  <c r="AH16" i="1"/>
  <c r="AD16" i="1"/>
  <c r="AJ16" i="1"/>
  <c r="AF16" i="1"/>
  <c r="AH14" i="1"/>
  <c r="AD14" i="1"/>
  <c r="AJ14" i="1"/>
  <c r="AF14" i="1"/>
  <c r="AJ19" i="1"/>
  <c r="AF19" i="1"/>
  <c r="AH19" i="1"/>
  <c r="AD19" i="1"/>
  <c r="T16" i="1"/>
  <c r="R16" i="1"/>
  <c r="I34" i="1"/>
  <c r="X34" i="1"/>
  <c r="Y34" i="1" s="1"/>
  <c r="AH17" i="1" l="1"/>
  <c r="AR29" i="1"/>
  <c r="AS29" i="1" s="1"/>
  <c r="AR25" i="1"/>
  <c r="AS25" i="1" s="1"/>
  <c r="AR14" i="1"/>
  <c r="AS14" i="1" s="1"/>
  <c r="AR16" i="1"/>
  <c r="AS16" i="1" s="1"/>
  <c r="R17" i="1"/>
  <c r="AR23" i="1"/>
  <c r="AS23" i="1" s="1"/>
  <c r="AR19" i="1"/>
  <c r="AS19" i="1" s="1"/>
  <c r="AR17" i="1"/>
  <c r="AS17" i="1" s="1"/>
  <c r="AR22" i="1"/>
  <c r="AS22" i="1" s="1"/>
  <c r="Y35" i="1"/>
  <c r="O34" i="1"/>
  <c r="P34" i="1"/>
  <c r="J34" i="1"/>
  <c r="AR20" i="1"/>
  <c r="AS20" i="1" s="1"/>
  <c r="AS13" i="1"/>
  <c r="AN33" i="1"/>
  <c r="AR33" i="1" s="1"/>
  <c r="AS33" i="1" s="1"/>
  <c r="AJ21" i="1"/>
  <c r="AF21" i="1"/>
  <c r="AH21" i="1"/>
  <c r="AD21" i="1"/>
  <c r="R21" i="1"/>
  <c r="T21" i="1"/>
  <c r="AS35" i="1" l="1"/>
  <c r="AH34" i="1"/>
  <c r="AH35" i="1" s="1"/>
  <c r="AD34" i="1"/>
  <c r="AD35" i="1" s="1"/>
  <c r="AJ34" i="1"/>
  <c r="AJ35" i="1" s="1"/>
  <c r="AF34" i="1"/>
  <c r="R34" i="1"/>
  <c r="T34" i="1"/>
  <c r="T35" i="1" s="1"/>
  <c r="O35" i="1"/>
  <c r="AR21" i="1"/>
  <c r="AS21" i="1" s="1"/>
  <c r="R35" i="1"/>
  <c r="AF35" i="1"/>
  <c r="AN35" i="1"/>
  <c r="V34" i="1"/>
  <c r="V35" i="1" s="1"/>
  <c r="P35" i="1"/>
  <c r="AR34" i="1" l="1"/>
  <c r="AS34" i="1" s="1"/>
  <c r="AR35" i="1"/>
</calcChain>
</file>

<file path=xl/sharedStrings.xml><?xml version="1.0" encoding="utf-8"?>
<sst xmlns="http://schemas.openxmlformats.org/spreadsheetml/2006/main" count="190" uniqueCount="122">
  <si>
    <t>Степная зона черноземных почв</t>
  </si>
  <si>
    <t>Урожайность, ц/га</t>
  </si>
  <si>
    <t>Валовой сбор, т</t>
  </si>
  <si>
    <t>Норма высева, ц/га:</t>
  </si>
  <si>
    <t xml:space="preserve">Средства хим.защиты: </t>
  </si>
  <si>
    <t>Площадь, га:</t>
  </si>
  <si>
    <t>Цена, руб./л</t>
  </si>
  <si>
    <t>Предшественник:</t>
  </si>
  <si>
    <t>Норма внесения удобрений (N,P,K), кг/га:</t>
  </si>
  <si>
    <t>Стоимость перевозки, руб./т:</t>
  </si>
  <si>
    <t>№ п/п</t>
  </si>
  <si>
    <t>Наименование работ и средства механизации</t>
  </si>
  <si>
    <t>Единица измерения</t>
  </si>
  <si>
    <t>Обьемы работ в физическом выражении</t>
  </si>
  <si>
    <t>Состав агрегата</t>
  </si>
  <si>
    <t>Календарные сроки работ</t>
  </si>
  <si>
    <t>Норма выроботки за смену</t>
  </si>
  <si>
    <t>Количество нормосмен в работе</t>
  </si>
  <si>
    <t>Затраты труда за норму, ч</t>
  </si>
  <si>
    <t xml:space="preserve">Обслуживающий персонал для выполнения нормы </t>
  </si>
  <si>
    <t>Тарифная ставка за норму, руб</t>
  </si>
  <si>
    <t xml:space="preserve">Тарифный фонд зарплаты на весь обьем работы, всего(руб.коп.) </t>
  </si>
  <si>
    <t>Надбавка за класность</t>
  </si>
  <si>
    <t>Дополнительная и повышенная оплата</t>
  </si>
  <si>
    <t>Дизельное топливо</t>
  </si>
  <si>
    <t>Электроэнергия</t>
  </si>
  <si>
    <t>Амортизация, руб</t>
  </si>
  <si>
    <t>Текущий ремонт, руб.</t>
  </si>
  <si>
    <t>Автотранспорт</t>
  </si>
  <si>
    <t>Удобрения и средства хим. защиты</t>
  </si>
  <si>
    <t>Прямые затраты</t>
  </si>
  <si>
    <t>Механизаторов</t>
  </si>
  <si>
    <t>Разнорабочих</t>
  </si>
  <si>
    <t>Тракторы</t>
  </si>
  <si>
    <t>Сельхоз машины</t>
  </si>
  <si>
    <t>трактор/автомобиль</t>
  </si>
  <si>
    <t>прицепное/навесное вспомогательное оборудование</t>
  </si>
  <si>
    <t xml:space="preserve">Механизаторов </t>
  </si>
  <si>
    <t>% к тарифу</t>
  </si>
  <si>
    <t>Сумма,руб.</t>
  </si>
  <si>
    <t>%  к тарифу</t>
  </si>
  <si>
    <t>Сумма, руб.</t>
  </si>
  <si>
    <t>%  к оплате</t>
  </si>
  <si>
    <t>на единицу работы, л</t>
  </si>
  <si>
    <t>Всего,  л</t>
  </si>
  <si>
    <t>Стоимость, руб.</t>
  </si>
  <si>
    <t>мощность эл. двигателя (кВт час)</t>
  </si>
  <si>
    <t>Стоимость 1 кВт часа, руб.</t>
  </si>
  <si>
    <t>Стоимость всего, руб.</t>
  </si>
  <si>
    <t>на 1 час работы</t>
  </si>
  <si>
    <t>Всего</t>
  </si>
  <si>
    <t>Растояние перевозки км</t>
  </si>
  <si>
    <t>Всего т-км</t>
  </si>
  <si>
    <t>Стоимость 1 т-км, руб.</t>
  </si>
  <si>
    <t>Стоемость всего, руб.</t>
  </si>
  <si>
    <t>количество, т</t>
  </si>
  <si>
    <t>цена, руб./т</t>
  </si>
  <si>
    <t>стоимость, руб</t>
  </si>
  <si>
    <t>Всего, руб.</t>
  </si>
  <si>
    <t>на 1 га,руб.</t>
  </si>
  <si>
    <t>га</t>
  </si>
  <si>
    <t>IV</t>
  </si>
  <si>
    <t>т</t>
  </si>
  <si>
    <t>Manitiou 1436</t>
  </si>
  <si>
    <t>Подвоз мин.удобрений до 10км</t>
  </si>
  <si>
    <t>КАМАЗ</t>
  </si>
  <si>
    <t>К-744</t>
  </si>
  <si>
    <t>ПНУ-8-40</t>
  </si>
  <si>
    <t xml:space="preserve">Боронование </t>
  </si>
  <si>
    <t>СБГ 22</t>
  </si>
  <si>
    <t>V</t>
  </si>
  <si>
    <t>Tiler master 16</t>
  </si>
  <si>
    <t>ПС-10</t>
  </si>
  <si>
    <t>Погрузка семян</t>
  </si>
  <si>
    <t>ПЗС-150</t>
  </si>
  <si>
    <t>Подвоз семян до 10км</t>
  </si>
  <si>
    <t xml:space="preserve"> К-744</t>
  </si>
  <si>
    <t>БМШ-15</t>
  </si>
  <si>
    <t>VI</t>
  </si>
  <si>
    <t xml:space="preserve">Подвоз воды до 10км </t>
  </si>
  <si>
    <t>VII</t>
  </si>
  <si>
    <t>Прямое комбайнирование</t>
  </si>
  <si>
    <t>Полесье 1218</t>
  </si>
  <si>
    <t>Перевозка зерна на ток до 10км</t>
  </si>
  <si>
    <t>Предварительная (первичная) подработка семян</t>
  </si>
  <si>
    <t>ЗАВ-40</t>
  </si>
  <si>
    <t>Итого</t>
  </si>
  <si>
    <t>Культура: горох</t>
  </si>
  <si>
    <t>Цена, руб/л</t>
  </si>
  <si>
    <t>Цена, руб/кг</t>
  </si>
  <si>
    <t>озимые</t>
  </si>
  <si>
    <t>VIII-IX</t>
  </si>
  <si>
    <t>IV-V</t>
  </si>
  <si>
    <t>Гумат калия</t>
  </si>
  <si>
    <t>л/га</t>
  </si>
  <si>
    <t>Вспашка 25-27 см</t>
  </si>
  <si>
    <t>Предпосевная культивация с боронованием 6-8 см</t>
  </si>
  <si>
    <t>Боронование до всходов (по мере необходимости)</t>
  </si>
  <si>
    <t>Боронование по посевам с целью сохранения почвенной влаги (по мере необходимости)</t>
  </si>
  <si>
    <t>Инокуляция семян (Ризоторфин)</t>
  </si>
  <si>
    <t>Инокулянт Ризоторфин, л/т</t>
  </si>
  <si>
    <t>Лущение стерни 6-8 см</t>
  </si>
  <si>
    <t>ЛДГ-20</t>
  </si>
  <si>
    <t>ГАЗ- NEXT</t>
  </si>
  <si>
    <t>Посев с внесением мин.удобрений (азофоска)</t>
  </si>
  <si>
    <t>ОС-4000М BARS</t>
  </si>
  <si>
    <t>Протравитель: Азоксистробин 40 г/л +Дифеноконазол 90 г/л +Тебуконазол 45 г/л , л/т</t>
  </si>
  <si>
    <t>Гербицид Бентазон 400 г/л+Имазамокс 25 г/л, л/га</t>
  </si>
  <si>
    <t>III-IV</t>
  </si>
  <si>
    <t>Обработка гербицидомв в баковой смеси (Бентазон 400 г/л+Имазамокс 25 г/л+Гумат)</t>
  </si>
  <si>
    <t>Обработка  фунгицидом (Пропиконазол 300 г/л+Тебуконазол 200 г/л)</t>
  </si>
  <si>
    <t>Фунгицид Пропиконазол 300 г/л+Тебуконазол 200 г/л, кг/га</t>
  </si>
  <si>
    <t>Инсектицид Альфа-циперметрин 125 г/л+ Имидаклоприд100 г/л+Клотианидин 50 г/л, л/га</t>
  </si>
  <si>
    <t>Обработка инсектицидом  (Альфа-циперметрин 125 г/л+ Имидаклоприд100 г/л+Клотианидин 50 г/л )</t>
  </si>
  <si>
    <t> агрохимикат с содержанием  молибдена, л/т </t>
  </si>
  <si>
    <t>1,5 л/т</t>
  </si>
  <si>
    <t>Протравливание семян (Азоксистробин 40 г/л +Дифеноконазол 90 г/л +Тебуконазол 45 г/л ) + агрохимикат  с молибденом</t>
  </si>
  <si>
    <t>Погрузка мин.удобрений (азофоска)</t>
  </si>
  <si>
    <t>Азофоска 16:16:16</t>
  </si>
  <si>
    <t>Цена руб/т</t>
  </si>
  <si>
    <t>СКП-2,1 Омичка (5ед)</t>
  </si>
  <si>
    <t>ТЕХНОЛОГИЧЕСКАЯ КАРТА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</si>
</sst>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0"/>
      <name val="Arial Cyr"/>
      <charset val="204"/>
    </font>
    <font>
      <b/>
      <sz val="14"/>
      <name val="Arial Cyr"/>
      <charset val="204"/>
    </font>
    <font>
      <i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  <font>
      <i/>
      <sz val="8"/>
      <color theme="1"/>
      <name val="Arial Cyr"/>
      <charset val="204"/>
    </font>
    <font>
      <b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2" xfId="0" applyFont="1" applyFill="1" applyBorder="1" applyAlignment="1">
      <alignment horizontal="center" textRotation="90" wrapText="1"/>
    </xf>
    <xf numFmtId="0" fontId="4" fillId="0" borderId="13" xfId="0" applyFont="1" applyFill="1" applyBorder="1" applyAlignment="1">
      <alignment horizontal="center" textRotation="90" wrapText="1"/>
    </xf>
    <xf numFmtId="0" fontId="4" fillId="0" borderId="13" xfId="0" applyFont="1" applyBorder="1" applyAlignment="1">
      <alignment horizontal="center" textRotation="90" wrapText="1"/>
    </xf>
    <xf numFmtId="0" fontId="4" fillId="0" borderId="13" xfId="0" applyFont="1" applyBorder="1" applyAlignment="1">
      <alignment textRotation="90"/>
    </xf>
    <xf numFmtId="0" fontId="4" fillId="0" borderId="8" xfId="0" applyFont="1" applyFill="1" applyBorder="1" applyAlignment="1">
      <alignment horizontal="center" textRotation="90" wrapText="1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2" fontId="4" fillId="4" borderId="13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65" fontId="4" fillId="3" borderId="13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/>
    <xf numFmtId="0" fontId="4" fillId="0" borderId="1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wrapText="1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textRotation="90" wrapText="1"/>
    </xf>
    <xf numFmtId="0" fontId="4" fillId="0" borderId="8" xfId="0" applyFont="1" applyFill="1" applyBorder="1" applyAlignment="1">
      <alignment horizontal="center" textRotation="90" wrapText="1"/>
    </xf>
    <xf numFmtId="0" fontId="4" fillId="0" borderId="12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vertical="center" textRotation="45" wrapText="1"/>
    </xf>
    <xf numFmtId="0" fontId="4" fillId="0" borderId="3" xfId="0" applyFont="1" applyFill="1" applyBorder="1" applyAlignment="1">
      <alignment horizontal="center" vertical="center" textRotation="45" wrapText="1"/>
    </xf>
    <xf numFmtId="0" fontId="4" fillId="0" borderId="9" xfId="0" applyFont="1" applyFill="1" applyBorder="1" applyAlignment="1">
      <alignment horizontal="center" vertical="center" textRotation="45" wrapText="1"/>
    </xf>
    <xf numFmtId="0" fontId="4" fillId="0" borderId="10" xfId="0" applyFont="1" applyFill="1" applyBorder="1" applyAlignment="1">
      <alignment horizontal="center" vertical="center" textRotation="45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45" wrapText="1"/>
    </xf>
    <xf numFmtId="0" fontId="4" fillId="0" borderId="3" xfId="0" applyFont="1" applyBorder="1" applyAlignment="1">
      <alignment horizontal="center" vertical="center" textRotation="45" wrapText="1"/>
    </xf>
    <xf numFmtId="0" fontId="4" fillId="0" borderId="9" xfId="0" applyFont="1" applyBorder="1" applyAlignment="1">
      <alignment horizontal="center" vertical="center" textRotation="45" wrapText="1"/>
    </xf>
    <xf numFmtId="0" fontId="4" fillId="0" borderId="10" xfId="0" applyFont="1" applyBorder="1" applyAlignment="1">
      <alignment horizontal="center" vertical="center" textRotation="45" wrapText="1"/>
    </xf>
    <xf numFmtId="0" fontId="0" fillId="3" borderId="1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S38"/>
  <sheetViews>
    <sheetView tabSelected="1" workbookViewId="0">
      <selection activeCell="M24" sqref="M24"/>
    </sheetView>
  </sheetViews>
  <sheetFormatPr defaultRowHeight="12.75" x14ac:dyDescent="0.2"/>
  <cols>
    <col min="1" max="1" width="4.140625" customWidth="1"/>
    <col min="2" max="2" width="42.28515625" customWidth="1"/>
    <col min="3" max="3" width="4.7109375" customWidth="1"/>
    <col min="4" max="4" width="7" customWidth="1"/>
    <col min="5" max="5" width="13.28515625" customWidth="1"/>
    <col min="6" max="6" width="11.42578125" customWidth="1"/>
    <col min="7" max="7" width="5.5703125" customWidth="1"/>
    <col min="8" max="11" width="6.28515625" customWidth="1"/>
    <col min="12" max="12" width="6" customWidth="1"/>
    <col min="13" max="13" width="5.5703125" customWidth="1"/>
    <col min="14" max="14" width="5.7109375" customWidth="1"/>
    <col min="15" max="15" width="7" customWidth="1"/>
    <col min="16" max="16" width="6.42578125" customWidth="1"/>
    <col min="17" max="17" width="4.7109375" customWidth="1"/>
    <col min="18" max="18" width="6.7109375" customWidth="1"/>
    <col min="19" max="19" width="4.5703125" customWidth="1"/>
    <col min="20" max="20" width="6.5703125" customWidth="1"/>
    <col min="21" max="21" width="5.140625" customWidth="1"/>
    <col min="22" max="22" width="5.5703125" customWidth="1"/>
    <col min="23" max="23" width="5.28515625" customWidth="1"/>
    <col min="24" max="24" width="5.42578125" customWidth="1"/>
    <col min="25" max="25" width="8.28515625" customWidth="1"/>
    <col min="26" max="26" width="6" customWidth="1"/>
    <col min="27" max="27" width="6.140625" customWidth="1"/>
    <col min="28" max="28" width="5.7109375" customWidth="1"/>
    <col min="29" max="29" width="6.42578125" customWidth="1"/>
    <col min="30" max="30" width="8.28515625" customWidth="1"/>
    <col min="31" max="31" width="6.42578125" customWidth="1"/>
    <col min="32" max="32" width="7.42578125" customWidth="1"/>
    <col min="33" max="33" width="7.28515625" customWidth="1"/>
    <col min="34" max="34" width="8" customWidth="1"/>
    <col min="35" max="35" width="6.7109375" customWidth="1"/>
    <col min="36" max="36" width="8.5703125" customWidth="1"/>
    <col min="37" max="37" width="5.5703125" customWidth="1"/>
    <col min="38" max="38" width="5.85546875" customWidth="1"/>
    <col min="39" max="39" width="5.7109375" customWidth="1"/>
    <col min="40" max="40" width="7.140625" customWidth="1"/>
    <col min="41" max="41" width="6.5703125" customWidth="1"/>
    <col min="42" max="42" width="9.5703125" customWidth="1"/>
    <col min="43" max="43" width="9.28515625" customWidth="1"/>
    <col min="45" max="45" width="11.5703125" customWidth="1"/>
  </cols>
  <sheetData>
    <row r="3" spans="1:45" ht="48.6" customHeight="1" x14ac:dyDescent="0.25">
      <c r="I3" s="50" t="s">
        <v>121</v>
      </c>
      <c r="J3" s="50"/>
      <c r="K3" s="50"/>
      <c r="L3" s="50"/>
      <c r="M3" s="50"/>
      <c r="N3" s="50"/>
      <c r="O3" s="50"/>
      <c r="P3" s="50"/>
      <c r="AC3" s="38" t="s">
        <v>100</v>
      </c>
      <c r="AD3" s="38"/>
      <c r="AE3" s="38"/>
      <c r="AF3" s="38"/>
      <c r="AG3" s="38">
        <v>1</v>
      </c>
      <c r="AH3" s="38"/>
      <c r="AJ3" s="38" t="s">
        <v>118</v>
      </c>
      <c r="AK3" s="38"/>
      <c r="AL3" s="38"/>
      <c r="AM3" s="38"/>
      <c r="AN3" s="38"/>
      <c r="AP3" s="49"/>
      <c r="AQ3" s="49"/>
      <c r="AR3" s="38"/>
      <c r="AS3" s="38"/>
    </row>
    <row r="4" spans="1:45" x14ac:dyDescent="0.2">
      <c r="AC4" s="51" t="s">
        <v>88</v>
      </c>
      <c r="AD4" s="51"/>
      <c r="AE4" s="38"/>
      <c r="AF4" s="38">
        <v>1500</v>
      </c>
      <c r="AG4" s="38"/>
      <c r="AH4" s="38"/>
      <c r="AJ4" s="38" t="s">
        <v>119</v>
      </c>
      <c r="AK4" s="38"/>
      <c r="AL4" s="38"/>
      <c r="AM4" s="38"/>
      <c r="AN4" s="38">
        <v>37500</v>
      </c>
      <c r="AP4" s="38" t="s">
        <v>89</v>
      </c>
      <c r="AQ4" s="38"/>
      <c r="AR4" s="38"/>
      <c r="AS4" s="38">
        <v>220</v>
      </c>
    </row>
    <row r="5" spans="1:45" ht="50.45" customHeight="1" x14ac:dyDescent="0.2">
      <c r="A5" s="52" t="s">
        <v>0</v>
      </c>
      <c r="B5" s="52"/>
      <c r="C5" s="52"/>
      <c r="D5" s="52"/>
      <c r="E5" s="47" t="s">
        <v>87</v>
      </c>
      <c r="F5" s="47"/>
      <c r="G5" s="47"/>
      <c r="H5" s="47"/>
      <c r="I5" s="1" t="s">
        <v>1</v>
      </c>
      <c r="J5" s="1"/>
      <c r="K5" s="2"/>
      <c r="L5" s="3">
        <v>20</v>
      </c>
      <c r="M5" s="48" t="s">
        <v>2</v>
      </c>
      <c r="N5" s="48"/>
      <c r="O5" s="48"/>
      <c r="P5" s="3">
        <f>L5*10</f>
        <v>200</v>
      </c>
      <c r="R5" s="48" t="s">
        <v>3</v>
      </c>
      <c r="S5" s="48"/>
      <c r="T5" s="48"/>
      <c r="U5">
        <v>2</v>
      </c>
      <c r="Y5" s="48" t="s">
        <v>4</v>
      </c>
      <c r="Z5" s="48"/>
      <c r="AA5" s="48"/>
      <c r="AC5" s="49" t="s">
        <v>106</v>
      </c>
      <c r="AD5" s="49"/>
      <c r="AE5" s="49"/>
      <c r="AF5" s="49"/>
      <c r="AG5" s="49"/>
      <c r="AH5" s="38">
        <v>0.6</v>
      </c>
      <c r="AJ5" s="49" t="s">
        <v>107</v>
      </c>
      <c r="AK5" s="49"/>
      <c r="AL5" s="49"/>
      <c r="AM5" s="49"/>
      <c r="AN5" s="38">
        <v>1.5</v>
      </c>
      <c r="AP5" s="49" t="s">
        <v>112</v>
      </c>
      <c r="AQ5" s="49"/>
      <c r="AR5" s="49"/>
      <c r="AS5" s="38">
        <v>0.15</v>
      </c>
    </row>
    <row r="6" spans="1:45" x14ac:dyDescent="0.2">
      <c r="E6" s="47" t="s">
        <v>5</v>
      </c>
      <c r="F6" s="47"/>
      <c r="G6" s="3">
        <v>100</v>
      </c>
      <c r="AC6" s="51" t="s">
        <v>6</v>
      </c>
      <c r="AD6" s="51"/>
      <c r="AE6" s="38"/>
      <c r="AF6" s="38">
        <v>4000</v>
      </c>
      <c r="AG6" s="38"/>
      <c r="AH6" s="38"/>
      <c r="AJ6" s="51" t="s">
        <v>88</v>
      </c>
      <c r="AK6" s="51"/>
      <c r="AL6" s="38"/>
      <c r="AM6" s="38">
        <v>3500</v>
      </c>
      <c r="AN6" s="38"/>
      <c r="AP6" s="48" t="s">
        <v>6</v>
      </c>
      <c r="AQ6" s="48"/>
      <c r="AR6">
        <v>3000</v>
      </c>
    </row>
    <row r="7" spans="1:45" ht="46.9" customHeight="1" x14ac:dyDescent="0.2">
      <c r="E7" s="47" t="s">
        <v>7</v>
      </c>
      <c r="F7" s="47"/>
      <c r="G7" s="34" t="s">
        <v>90</v>
      </c>
      <c r="I7" s="1" t="s">
        <v>8</v>
      </c>
      <c r="J7" s="1"/>
      <c r="K7" s="1"/>
      <c r="L7" s="1"/>
      <c r="M7" s="1"/>
      <c r="O7" s="38">
        <v>45</v>
      </c>
      <c r="P7" s="38">
        <v>30</v>
      </c>
      <c r="Q7" s="38">
        <v>15</v>
      </c>
      <c r="R7" s="48" t="s">
        <v>9</v>
      </c>
      <c r="S7" s="48"/>
      <c r="T7" s="48"/>
      <c r="U7" s="48"/>
      <c r="V7" s="48"/>
      <c r="W7">
        <v>250</v>
      </c>
      <c r="AC7" s="38" t="s">
        <v>93</v>
      </c>
      <c r="AD7" s="38"/>
      <c r="AE7" s="38"/>
      <c r="AF7" s="38"/>
      <c r="AG7" s="38" t="s">
        <v>94</v>
      </c>
      <c r="AH7" s="38">
        <v>1</v>
      </c>
      <c r="AJ7" s="49" t="s">
        <v>111</v>
      </c>
      <c r="AK7" s="49"/>
      <c r="AL7" s="49"/>
      <c r="AM7" s="49"/>
      <c r="AN7" s="38">
        <v>0.6</v>
      </c>
      <c r="AP7" s="49" t="s">
        <v>114</v>
      </c>
      <c r="AQ7" s="49"/>
      <c r="AR7" s="38"/>
      <c r="AS7" s="38" t="s">
        <v>115</v>
      </c>
    </row>
    <row r="8" spans="1:45" ht="21" customHeight="1" x14ac:dyDescent="0.2">
      <c r="G8" s="38"/>
      <c r="H8" s="38"/>
      <c r="I8" s="85"/>
      <c r="J8" s="85"/>
      <c r="K8" s="85"/>
      <c r="L8" s="85"/>
      <c r="M8" s="85"/>
      <c r="N8" s="85"/>
      <c r="O8" s="38"/>
      <c r="P8" s="38"/>
      <c r="Q8" s="38"/>
      <c r="W8">
        <v>90</v>
      </c>
      <c r="AC8" s="51" t="s">
        <v>6</v>
      </c>
      <c r="AD8" s="51"/>
      <c r="AE8" s="38"/>
      <c r="AF8" s="38">
        <v>150</v>
      </c>
      <c r="AG8" s="38"/>
      <c r="AH8" s="38"/>
      <c r="AJ8" s="51" t="s">
        <v>89</v>
      </c>
      <c r="AK8" s="51"/>
      <c r="AL8" s="38"/>
      <c r="AM8" s="38"/>
      <c r="AN8" s="38">
        <v>3000</v>
      </c>
    </row>
    <row r="9" spans="1:45" ht="21.75" customHeight="1" x14ac:dyDescent="0.2">
      <c r="A9" s="53" t="s">
        <v>10</v>
      </c>
      <c r="B9" s="56" t="s">
        <v>11</v>
      </c>
      <c r="C9" s="59" t="s">
        <v>12</v>
      </c>
      <c r="D9" s="59" t="s">
        <v>13</v>
      </c>
      <c r="E9" s="62" t="s">
        <v>14</v>
      </c>
      <c r="F9" s="63"/>
      <c r="G9" s="59" t="s">
        <v>15</v>
      </c>
      <c r="H9" s="59" t="s">
        <v>16</v>
      </c>
      <c r="I9" s="59" t="s">
        <v>17</v>
      </c>
      <c r="J9" s="59" t="s">
        <v>18</v>
      </c>
      <c r="K9" s="66" t="s">
        <v>19</v>
      </c>
      <c r="L9" s="67"/>
      <c r="M9" s="66" t="s">
        <v>20</v>
      </c>
      <c r="N9" s="67"/>
      <c r="O9" s="70" t="s">
        <v>21</v>
      </c>
      <c r="P9" s="71"/>
      <c r="Q9" s="81" t="s">
        <v>22</v>
      </c>
      <c r="R9" s="82"/>
      <c r="S9" s="74" t="s">
        <v>23</v>
      </c>
      <c r="T9" s="78"/>
      <c r="U9" s="78"/>
      <c r="V9" s="75"/>
      <c r="W9" s="66" t="s">
        <v>24</v>
      </c>
      <c r="X9" s="76"/>
      <c r="Y9" s="67"/>
      <c r="Z9" s="66" t="s">
        <v>25</v>
      </c>
      <c r="AA9" s="76"/>
      <c r="AB9" s="76"/>
      <c r="AC9" s="74" t="s">
        <v>26</v>
      </c>
      <c r="AD9" s="78"/>
      <c r="AE9" s="78"/>
      <c r="AF9" s="75"/>
      <c r="AG9" s="74" t="s">
        <v>27</v>
      </c>
      <c r="AH9" s="78"/>
      <c r="AI9" s="78"/>
      <c r="AJ9" s="75"/>
      <c r="AK9" s="70" t="s">
        <v>28</v>
      </c>
      <c r="AL9" s="79"/>
      <c r="AM9" s="79"/>
      <c r="AN9" s="71"/>
      <c r="AO9" s="70" t="s">
        <v>29</v>
      </c>
      <c r="AP9" s="79"/>
      <c r="AQ9" s="79"/>
      <c r="AR9" s="70" t="s">
        <v>30</v>
      </c>
      <c r="AS9" s="71"/>
    </row>
    <row r="10" spans="1:45" ht="29.25" customHeight="1" x14ac:dyDescent="0.2">
      <c r="A10" s="54"/>
      <c r="B10" s="57"/>
      <c r="C10" s="60"/>
      <c r="D10" s="60"/>
      <c r="E10" s="64"/>
      <c r="F10" s="65"/>
      <c r="G10" s="60"/>
      <c r="H10" s="60"/>
      <c r="I10" s="60"/>
      <c r="J10" s="60"/>
      <c r="K10" s="68"/>
      <c r="L10" s="69"/>
      <c r="M10" s="68"/>
      <c r="N10" s="69"/>
      <c r="O10" s="72"/>
      <c r="P10" s="73"/>
      <c r="Q10" s="83"/>
      <c r="R10" s="84"/>
      <c r="S10" s="74" t="s">
        <v>31</v>
      </c>
      <c r="T10" s="75"/>
      <c r="U10" s="74" t="s">
        <v>32</v>
      </c>
      <c r="V10" s="75"/>
      <c r="W10" s="68"/>
      <c r="X10" s="77"/>
      <c r="Y10" s="69"/>
      <c r="Z10" s="68"/>
      <c r="AA10" s="77"/>
      <c r="AB10" s="77"/>
      <c r="AC10" s="74" t="s">
        <v>33</v>
      </c>
      <c r="AD10" s="75"/>
      <c r="AE10" s="74" t="s">
        <v>34</v>
      </c>
      <c r="AF10" s="75"/>
      <c r="AG10" s="74" t="s">
        <v>33</v>
      </c>
      <c r="AH10" s="75"/>
      <c r="AI10" s="74" t="s">
        <v>34</v>
      </c>
      <c r="AJ10" s="75"/>
      <c r="AK10" s="72"/>
      <c r="AL10" s="80"/>
      <c r="AM10" s="80"/>
      <c r="AN10" s="73"/>
      <c r="AO10" s="72"/>
      <c r="AP10" s="80"/>
      <c r="AQ10" s="80"/>
      <c r="AR10" s="72"/>
      <c r="AS10" s="73"/>
    </row>
    <row r="11" spans="1:45" ht="84.75" x14ac:dyDescent="0.2">
      <c r="A11" s="55"/>
      <c r="B11" s="58"/>
      <c r="C11" s="61"/>
      <c r="D11" s="61"/>
      <c r="E11" s="4" t="s">
        <v>35</v>
      </c>
      <c r="F11" s="4" t="s">
        <v>36</v>
      </c>
      <c r="G11" s="61"/>
      <c r="H11" s="61"/>
      <c r="I11" s="61"/>
      <c r="J11" s="61"/>
      <c r="K11" s="5" t="s">
        <v>37</v>
      </c>
      <c r="L11" s="5" t="s">
        <v>32</v>
      </c>
      <c r="M11" s="5" t="s">
        <v>37</v>
      </c>
      <c r="N11" s="5" t="s">
        <v>32</v>
      </c>
      <c r="O11" s="6" t="s">
        <v>37</v>
      </c>
      <c r="P11" s="6" t="s">
        <v>32</v>
      </c>
      <c r="Q11" s="6" t="s">
        <v>38</v>
      </c>
      <c r="R11" s="6" t="s">
        <v>39</v>
      </c>
      <c r="S11" s="6" t="s">
        <v>40</v>
      </c>
      <c r="T11" s="6" t="s">
        <v>41</v>
      </c>
      <c r="U11" s="6" t="s">
        <v>42</v>
      </c>
      <c r="V11" s="6" t="s">
        <v>41</v>
      </c>
      <c r="W11" s="5" t="s">
        <v>43</v>
      </c>
      <c r="X11" s="5" t="s">
        <v>44</v>
      </c>
      <c r="Y11" s="5" t="s">
        <v>45</v>
      </c>
      <c r="Z11" s="5" t="s">
        <v>46</v>
      </c>
      <c r="AA11" s="5" t="s">
        <v>47</v>
      </c>
      <c r="AB11" s="5" t="s">
        <v>48</v>
      </c>
      <c r="AC11" s="6" t="s">
        <v>49</v>
      </c>
      <c r="AD11" s="6" t="s">
        <v>50</v>
      </c>
      <c r="AE11" s="6" t="s">
        <v>49</v>
      </c>
      <c r="AF11" s="6" t="s">
        <v>50</v>
      </c>
      <c r="AG11" s="6" t="s">
        <v>49</v>
      </c>
      <c r="AH11" s="6" t="s">
        <v>50</v>
      </c>
      <c r="AI11" s="6" t="s">
        <v>49</v>
      </c>
      <c r="AJ11" s="6" t="s">
        <v>50</v>
      </c>
      <c r="AK11" s="6" t="s">
        <v>51</v>
      </c>
      <c r="AL11" s="6" t="s">
        <v>52</v>
      </c>
      <c r="AM11" s="6" t="s">
        <v>53</v>
      </c>
      <c r="AN11" s="6" t="s">
        <v>54</v>
      </c>
      <c r="AO11" s="7" t="s">
        <v>55</v>
      </c>
      <c r="AP11" s="8" t="s">
        <v>56</v>
      </c>
      <c r="AQ11" s="8" t="s">
        <v>57</v>
      </c>
      <c r="AR11" s="6" t="s">
        <v>58</v>
      </c>
      <c r="AS11" s="6" t="s">
        <v>59</v>
      </c>
    </row>
    <row r="12" spans="1:45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0">
        <v>8</v>
      </c>
      <c r="I12" s="10">
        <v>9</v>
      </c>
      <c r="J12" s="10">
        <v>10</v>
      </c>
      <c r="K12" s="10">
        <v>11</v>
      </c>
      <c r="L12" s="9">
        <v>12</v>
      </c>
      <c r="M12" s="9">
        <v>13</v>
      </c>
      <c r="N12" s="9">
        <v>14</v>
      </c>
      <c r="O12" s="9">
        <v>15</v>
      </c>
      <c r="P12" s="9">
        <v>16</v>
      </c>
      <c r="Q12" s="9">
        <v>17</v>
      </c>
      <c r="R12" s="9">
        <v>18</v>
      </c>
      <c r="S12" s="9">
        <v>19</v>
      </c>
      <c r="T12" s="9">
        <v>20</v>
      </c>
      <c r="U12" s="9">
        <v>21</v>
      </c>
      <c r="V12" s="9">
        <v>22</v>
      </c>
      <c r="W12" s="9">
        <v>23</v>
      </c>
      <c r="X12" s="9">
        <v>24</v>
      </c>
      <c r="Y12" s="9">
        <v>25</v>
      </c>
      <c r="Z12" s="9">
        <v>26</v>
      </c>
      <c r="AA12" s="9">
        <v>27</v>
      </c>
      <c r="AB12" s="9">
        <v>28</v>
      </c>
      <c r="AC12" s="9">
        <v>29</v>
      </c>
      <c r="AD12" s="9">
        <v>30</v>
      </c>
      <c r="AE12" s="9">
        <v>31</v>
      </c>
      <c r="AF12" s="9">
        <v>32</v>
      </c>
      <c r="AG12" s="9">
        <v>33</v>
      </c>
      <c r="AH12" s="9">
        <v>34</v>
      </c>
      <c r="AI12" s="9">
        <v>35</v>
      </c>
      <c r="AJ12" s="9">
        <v>36</v>
      </c>
      <c r="AK12" s="9">
        <v>37</v>
      </c>
      <c r="AL12" s="9">
        <v>38</v>
      </c>
      <c r="AM12" s="9">
        <v>39</v>
      </c>
      <c r="AN12" s="9">
        <v>40</v>
      </c>
      <c r="AO12" s="9">
        <v>41</v>
      </c>
      <c r="AP12" s="9">
        <v>42</v>
      </c>
      <c r="AQ12" s="9">
        <v>43</v>
      </c>
      <c r="AR12" s="9">
        <v>44</v>
      </c>
      <c r="AS12" s="9">
        <v>45</v>
      </c>
    </row>
    <row r="13" spans="1:45" ht="40.5" customHeight="1" x14ac:dyDescent="0.2">
      <c r="A13" s="11">
        <v>1</v>
      </c>
      <c r="B13" s="43" t="s">
        <v>101</v>
      </c>
      <c r="C13" s="39" t="s">
        <v>60</v>
      </c>
      <c r="D13" s="40">
        <v>100</v>
      </c>
      <c r="E13" s="40" t="s">
        <v>66</v>
      </c>
      <c r="F13" s="40" t="s">
        <v>102</v>
      </c>
      <c r="G13" s="40" t="s">
        <v>80</v>
      </c>
      <c r="H13" s="39">
        <v>40</v>
      </c>
      <c r="I13" s="12">
        <f>D13/H13</f>
        <v>2.5</v>
      </c>
      <c r="J13" s="12">
        <f>I13*7</f>
        <v>17.5</v>
      </c>
      <c r="K13" s="39">
        <v>1</v>
      </c>
      <c r="L13" s="39"/>
      <c r="M13" s="13">
        <v>1865.8879879123647</v>
      </c>
      <c r="N13" s="11"/>
      <c r="O13" s="14">
        <f>I13*M13</f>
        <v>4664.7199697809119</v>
      </c>
      <c r="P13" s="14">
        <f>I13*N13</f>
        <v>0</v>
      </c>
      <c r="Q13" s="13"/>
      <c r="R13" s="14">
        <f>O13*Q13/100</f>
        <v>0</v>
      </c>
      <c r="S13" s="13"/>
      <c r="T13" s="14">
        <f>O13*S13/100</f>
        <v>0</v>
      </c>
      <c r="U13" s="15"/>
      <c r="V13" s="14">
        <f>P13*U13/100</f>
        <v>0</v>
      </c>
      <c r="W13" s="11">
        <v>9</v>
      </c>
      <c r="X13" s="11">
        <f>W13*D13</f>
        <v>900</v>
      </c>
      <c r="Y13" s="14">
        <f>X13*57</f>
        <v>51300</v>
      </c>
      <c r="Z13" s="11"/>
      <c r="AA13" s="11"/>
      <c r="AB13" s="16"/>
      <c r="AC13" s="11">
        <v>333</v>
      </c>
      <c r="AD13" s="14">
        <f>AC13*J13</f>
        <v>5827.5</v>
      </c>
      <c r="AE13" s="11">
        <v>523</v>
      </c>
      <c r="AF13" s="14">
        <f>AE13*J13</f>
        <v>9152.5</v>
      </c>
      <c r="AG13" s="11">
        <v>333</v>
      </c>
      <c r="AH13" s="14">
        <f>AG13*J13</f>
        <v>5827.5</v>
      </c>
      <c r="AI13" s="11">
        <v>369</v>
      </c>
      <c r="AJ13" s="17">
        <f>AI13*J13</f>
        <v>6457.5</v>
      </c>
      <c r="AK13" s="11"/>
      <c r="AL13" s="11"/>
      <c r="AM13" s="11"/>
      <c r="AN13" s="16"/>
      <c r="AO13" s="12"/>
      <c r="AP13" s="12"/>
      <c r="AQ13" s="41"/>
      <c r="AR13" s="18">
        <f t="shared" ref="AR13:AR34" si="0">O13+P13+R13+T13+V13+Y13+AB13+AD13+AF13+AH13+AJ13+AN13+AQ13</f>
        <v>83229.719969780912</v>
      </c>
      <c r="AS13" s="42">
        <f>AR13/100</f>
        <v>832.29719969780911</v>
      </c>
    </row>
    <row r="14" spans="1:45" ht="39" customHeight="1" x14ac:dyDescent="0.2">
      <c r="A14" s="11">
        <v>2</v>
      </c>
      <c r="B14" s="43" t="s">
        <v>95</v>
      </c>
      <c r="C14" s="39" t="s">
        <v>60</v>
      </c>
      <c r="D14" s="40">
        <v>100</v>
      </c>
      <c r="E14" s="39" t="s">
        <v>66</v>
      </c>
      <c r="F14" s="39" t="s">
        <v>67</v>
      </c>
      <c r="G14" s="40" t="s">
        <v>91</v>
      </c>
      <c r="H14" s="39">
        <v>10</v>
      </c>
      <c r="I14" s="12">
        <f t="shared" ref="I14:I34" si="1">D14/H14</f>
        <v>10</v>
      </c>
      <c r="J14" s="12">
        <f t="shared" ref="J14:J34" si="2">I14*7</f>
        <v>70</v>
      </c>
      <c r="K14" s="39">
        <v>1</v>
      </c>
      <c r="L14" s="39"/>
      <c r="M14" s="13">
        <v>2108.909090909091</v>
      </c>
      <c r="N14" s="11"/>
      <c r="O14" s="14">
        <f t="shared" ref="O14:O34" si="3">I14*M14</f>
        <v>21089.090909090912</v>
      </c>
      <c r="P14" s="14">
        <f t="shared" ref="P14:P34" si="4">I14*N14</f>
        <v>0</v>
      </c>
      <c r="Q14" s="13">
        <v>20</v>
      </c>
      <c r="R14" s="14">
        <f t="shared" ref="R14:R34" si="5">O14*Q14/100</f>
        <v>4217.818181818182</v>
      </c>
      <c r="S14" s="13">
        <v>15</v>
      </c>
      <c r="T14" s="14">
        <f t="shared" ref="T14:T34" si="6">O14*S14/100</f>
        <v>3163.3636363636365</v>
      </c>
      <c r="U14" s="21"/>
      <c r="V14" s="14">
        <f t="shared" ref="V14:V34" si="7">P14*U14/100</f>
        <v>0</v>
      </c>
      <c r="W14" s="11">
        <v>22</v>
      </c>
      <c r="X14" s="11">
        <f t="shared" ref="X14:X34" si="8">W14*D14</f>
        <v>2200</v>
      </c>
      <c r="Y14" s="14">
        <f t="shared" ref="Y14:Y34" si="9">X14*57</f>
        <v>125400</v>
      </c>
      <c r="Z14" s="11"/>
      <c r="AA14" s="11"/>
      <c r="AB14" s="16"/>
      <c r="AC14" s="11">
        <v>333</v>
      </c>
      <c r="AD14" s="14">
        <f t="shared" ref="AD14:AD34" si="10">AC14*J14</f>
        <v>23310</v>
      </c>
      <c r="AE14" s="11">
        <v>40</v>
      </c>
      <c r="AF14" s="14">
        <f t="shared" ref="AF14:AF34" si="11">AE14*J14</f>
        <v>2800</v>
      </c>
      <c r="AG14" s="11">
        <v>333</v>
      </c>
      <c r="AH14" s="14">
        <f t="shared" ref="AH14:AH34" si="12">AG14*J14</f>
        <v>23310</v>
      </c>
      <c r="AI14" s="11">
        <v>19</v>
      </c>
      <c r="AJ14" s="17">
        <f t="shared" ref="AJ14:AJ34" si="13">AI14*J14</f>
        <v>1330</v>
      </c>
      <c r="AK14" s="11"/>
      <c r="AL14" s="20"/>
      <c r="AM14" s="11"/>
      <c r="AN14" s="16"/>
      <c r="AO14" s="12"/>
      <c r="AP14" s="12"/>
      <c r="AQ14" s="41"/>
      <c r="AR14" s="18">
        <f t="shared" si="0"/>
        <v>204620.27272727274</v>
      </c>
      <c r="AS14" s="42">
        <f>AR14/100</f>
        <v>2046.2027272727273</v>
      </c>
    </row>
    <row r="15" spans="1:45" ht="38.25" customHeight="1" x14ac:dyDescent="0.2">
      <c r="A15" s="11">
        <v>3</v>
      </c>
      <c r="B15" s="43" t="s">
        <v>68</v>
      </c>
      <c r="C15" s="39" t="s">
        <v>60</v>
      </c>
      <c r="D15" s="40">
        <v>100</v>
      </c>
      <c r="E15" s="39" t="s">
        <v>66</v>
      </c>
      <c r="F15" s="39" t="s">
        <v>69</v>
      </c>
      <c r="G15" s="40" t="s">
        <v>108</v>
      </c>
      <c r="H15" s="39">
        <v>68</v>
      </c>
      <c r="I15" s="12">
        <f t="shared" si="1"/>
        <v>1.4705882352941178</v>
      </c>
      <c r="J15" s="12">
        <f t="shared" si="2"/>
        <v>10.294117647058824</v>
      </c>
      <c r="K15" s="39">
        <v>1</v>
      </c>
      <c r="L15" s="39"/>
      <c r="M15" s="13">
        <v>1640</v>
      </c>
      <c r="N15" s="11"/>
      <c r="O15" s="14">
        <f t="shared" si="3"/>
        <v>2411.7647058823532</v>
      </c>
      <c r="P15" s="14">
        <f t="shared" si="4"/>
        <v>0</v>
      </c>
      <c r="Q15" s="13"/>
      <c r="R15" s="14">
        <f t="shared" si="5"/>
        <v>0</v>
      </c>
      <c r="S15" s="13"/>
      <c r="T15" s="14">
        <f t="shared" si="6"/>
        <v>0</v>
      </c>
      <c r="U15" s="21"/>
      <c r="V15" s="14">
        <f t="shared" si="7"/>
        <v>0</v>
      </c>
      <c r="W15" s="11">
        <v>4.5</v>
      </c>
      <c r="X15" s="11">
        <f t="shared" si="8"/>
        <v>450</v>
      </c>
      <c r="Y15" s="14">
        <f t="shared" si="9"/>
        <v>25650</v>
      </c>
      <c r="Z15" s="11"/>
      <c r="AA15" s="11"/>
      <c r="AB15" s="16"/>
      <c r="AC15" s="11">
        <v>333</v>
      </c>
      <c r="AD15" s="14">
        <f t="shared" si="10"/>
        <v>3427.9411764705883</v>
      </c>
      <c r="AE15" s="11">
        <v>600</v>
      </c>
      <c r="AF15" s="14">
        <f t="shared" si="11"/>
        <v>6176.4705882352946</v>
      </c>
      <c r="AG15" s="11">
        <v>333</v>
      </c>
      <c r="AH15" s="14">
        <f t="shared" si="12"/>
        <v>3427.9411764705883</v>
      </c>
      <c r="AI15" s="11">
        <v>480</v>
      </c>
      <c r="AJ15" s="17">
        <f t="shared" si="13"/>
        <v>4941.176470588236</v>
      </c>
      <c r="AK15" s="11"/>
      <c r="AL15" s="20"/>
      <c r="AM15" s="11"/>
      <c r="AN15" s="16"/>
      <c r="AO15" s="12"/>
      <c r="AP15" s="12"/>
      <c r="AQ15" s="41"/>
      <c r="AR15" s="18">
        <f t="shared" si="0"/>
        <v>46035.294117647063</v>
      </c>
      <c r="AS15" s="42">
        <f t="shared" ref="AS15:AS34" si="14">AR15/100</f>
        <v>460.35294117647061</v>
      </c>
    </row>
    <row r="16" spans="1:45" ht="39" customHeight="1" x14ac:dyDescent="0.2">
      <c r="A16" s="11">
        <v>4</v>
      </c>
      <c r="B16" s="43" t="s">
        <v>96</v>
      </c>
      <c r="C16" s="39" t="s">
        <v>60</v>
      </c>
      <c r="D16" s="40">
        <v>100</v>
      </c>
      <c r="E16" s="40" t="s">
        <v>66</v>
      </c>
      <c r="F16" s="39" t="s">
        <v>71</v>
      </c>
      <c r="G16" s="40" t="s">
        <v>61</v>
      </c>
      <c r="H16" s="39">
        <v>70</v>
      </c>
      <c r="I16" s="12">
        <f t="shared" si="1"/>
        <v>1.4285714285714286</v>
      </c>
      <c r="J16" s="12">
        <f t="shared" si="2"/>
        <v>10</v>
      </c>
      <c r="K16" s="39">
        <v>1</v>
      </c>
      <c r="L16" s="39"/>
      <c r="M16" s="13">
        <v>1640</v>
      </c>
      <c r="N16" s="11"/>
      <c r="O16" s="14">
        <f t="shared" si="3"/>
        <v>2342.8571428571431</v>
      </c>
      <c r="P16" s="14">
        <f t="shared" si="4"/>
        <v>0</v>
      </c>
      <c r="Q16" s="13"/>
      <c r="R16" s="14">
        <f t="shared" si="5"/>
        <v>0</v>
      </c>
      <c r="S16" s="13"/>
      <c r="T16" s="14">
        <f t="shared" si="6"/>
        <v>0</v>
      </c>
      <c r="U16" s="21"/>
      <c r="V16" s="14">
        <f t="shared" si="7"/>
        <v>0</v>
      </c>
      <c r="W16" s="11">
        <v>4.4000000000000004</v>
      </c>
      <c r="X16" s="11">
        <f t="shared" si="8"/>
        <v>440.00000000000006</v>
      </c>
      <c r="Y16" s="14">
        <f t="shared" si="9"/>
        <v>25080.000000000004</v>
      </c>
      <c r="Z16" s="11"/>
      <c r="AA16" s="11"/>
      <c r="AB16" s="16"/>
      <c r="AC16" s="11">
        <v>333</v>
      </c>
      <c r="AD16" s="14">
        <f t="shared" si="10"/>
        <v>3330</v>
      </c>
      <c r="AE16" s="11">
        <v>625</v>
      </c>
      <c r="AF16" s="14">
        <f t="shared" si="11"/>
        <v>6250</v>
      </c>
      <c r="AG16" s="11">
        <v>333</v>
      </c>
      <c r="AH16" s="14">
        <f t="shared" si="12"/>
        <v>3330</v>
      </c>
      <c r="AI16" s="11">
        <v>500</v>
      </c>
      <c r="AJ16" s="17">
        <f t="shared" si="13"/>
        <v>5000</v>
      </c>
      <c r="AK16" s="11"/>
      <c r="AL16" s="20"/>
      <c r="AM16" s="11"/>
      <c r="AN16" s="16"/>
      <c r="AO16" s="12"/>
      <c r="AP16" s="12"/>
      <c r="AQ16" s="41"/>
      <c r="AR16" s="18">
        <f t="shared" si="0"/>
        <v>45332.857142857145</v>
      </c>
      <c r="AS16" s="42">
        <f t="shared" si="14"/>
        <v>453.32857142857142</v>
      </c>
    </row>
    <row r="17" spans="1:45" ht="41.25" customHeight="1" x14ac:dyDescent="0.2">
      <c r="A17" s="20">
        <v>5</v>
      </c>
      <c r="B17" s="46" t="s">
        <v>116</v>
      </c>
      <c r="C17" s="40" t="s">
        <v>62</v>
      </c>
      <c r="D17" s="40">
        <f>U5*10</f>
        <v>20</v>
      </c>
      <c r="E17" s="40" t="s">
        <v>72</v>
      </c>
      <c r="F17" s="40"/>
      <c r="G17" s="40" t="s">
        <v>61</v>
      </c>
      <c r="H17" s="40">
        <v>10</v>
      </c>
      <c r="I17" s="22">
        <f t="shared" si="1"/>
        <v>2</v>
      </c>
      <c r="J17" s="22">
        <f t="shared" si="2"/>
        <v>14</v>
      </c>
      <c r="K17" s="40"/>
      <c r="L17" s="40">
        <v>1</v>
      </c>
      <c r="M17" s="20"/>
      <c r="N17" s="23">
        <v>1687.1363636363637</v>
      </c>
      <c r="O17" s="14">
        <f t="shared" si="3"/>
        <v>0</v>
      </c>
      <c r="P17" s="14">
        <f t="shared" si="4"/>
        <v>3374.2727272727275</v>
      </c>
      <c r="Q17" s="23"/>
      <c r="R17" s="14">
        <f t="shared" si="5"/>
        <v>0</v>
      </c>
      <c r="S17" s="23"/>
      <c r="T17" s="14">
        <f t="shared" si="6"/>
        <v>0</v>
      </c>
      <c r="U17" s="22">
        <v>20</v>
      </c>
      <c r="V17" s="14">
        <f t="shared" si="7"/>
        <v>674.85454545454547</v>
      </c>
      <c r="W17" s="20"/>
      <c r="X17" s="20">
        <f t="shared" si="8"/>
        <v>0</v>
      </c>
      <c r="Y17" s="14">
        <f t="shared" si="9"/>
        <v>0</v>
      </c>
      <c r="Z17" s="20">
        <v>3</v>
      </c>
      <c r="AA17" s="20">
        <v>12.3</v>
      </c>
      <c r="AB17" s="16">
        <f>Z17*AA17*L17</f>
        <v>36.900000000000006</v>
      </c>
      <c r="AC17" s="20"/>
      <c r="AD17" s="14">
        <f t="shared" si="10"/>
        <v>0</v>
      </c>
      <c r="AE17" s="20">
        <v>675</v>
      </c>
      <c r="AF17" s="14">
        <f t="shared" si="11"/>
        <v>9450</v>
      </c>
      <c r="AG17" s="20"/>
      <c r="AH17" s="14">
        <f t="shared" si="12"/>
        <v>0</v>
      </c>
      <c r="AI17" s="20">
        <v>540</v>
      </c>
      <c r="AJ17" s="17">
        <f t="shared" si="13"/>
        <v>7560</v>
      </c>
      <c r="AK17" s="20"/>
      <c r="AL17" s="20"/>
      <c r="AM17" s="20"/>
      <c r="AN17" s="16"/>
      <c r="AO17" s="24">
        <v>1.2E-2</v>
      </c>
      <c r="AP17" s="22">
        <v>4000000</v>
      </c>
      <c r="AQ17" s="41">
        <f>AP17*AO17</f>
        <v>48000</v>
      </c>
      <c r="AR17" s="18">
        <f t="shared" si="0"/>
        <v>69096.027272727282</v>
      </c>
      <c r="AS17" s="42">
        <f t="shared" si="14"/>
        <v>690.96027272727281</v>
      </c>
    </row>
    <row r="18" spans="1:45" ht="41.25" customHeight="1" x14ac:dyDescent="0.2">
      <c r="A18" s="20">
        <v>6</v>
      </c>
      <c r="B18" s="44" t="s">
        <v>99</v>
      </c>
      <c r="C18" s="40" t="s">
        <v>62</v>
      </c>
      <c r="D18" s="40">
        <v>19</v>
      </c>
      <c r="E18" s="40" t="s">
        <v>72</v>
      </c>
      <c r="F18" s="40"/>
      <c r="G18" s="40" t="s">
        <v>70</v>
      </c>
      <c r="H18" s="40">
        <v>10</v>
      </c>
      <c r="I18" s="22">
        <f t="shared" si="1"/>
        <v>1.9</v>
      </c>
      <c r="J18" s="22">
        <f t="shared" si="2"/>
        <v>13.299999999999999</v>
      </c>
      <c r="K18" s="40"/>
      <c r="L18" s="40">
        <v>1</v>
      </c>
      <c r="M18" s="20"/>
      <c r="N18" s="23">
        <v>1687.1363636363637</v>
      </c>
      <c r="O18" s="14">
        <f t="shared" si="3"/>
        <v>0</v>
      </c>
      <c r="P18" s="14">
        <f t="shared" si="4"/>
        <v>3205.5590909090911</v>
      </c>
      <c r="Q18" s="23"/>
      <c r="R18" s="14">
        <f t="shared" si="5"/>
        <v>0</v>
      </c>
      <c r="S18" s="23"/>
      <c r="T18" s="14">
        <f t="shared" si="6"/>
        <v>0</v>
      </c>
      <c r="U18" s="22">
        <v>20</v>
      </c>
      <c r="V18" s="14">
        <f t="shared" si="7"/>
        <v>641.11181818181819</v>
      </c>
      <c r="W18" s="20"/>
      <c r="X18" s="20">
        <f t="shared" si="8"/>
        <v>0</v>
      </c>
      <c r="Y18" s="14">
        <f t="shared" si="9"/>
        <v>0</v>
      </c>
      <c r="Z18" s="20">
        <v>3</v>
      </c>
      <c r="AA18" s="20">
        <v>12.3</v>
      </c>
      <c r="AB18" s="16">
        <f>Z18*AA18*L18</f>
        <v>36.900000000000006</v>
      </c>
      <c r="AC18" s="20"/>
      <c r="AD18" s="14">
        <f t="shared" si="10"/>
        <v>0</v>
      </c>
      <c r="AE18" s="20">
        <v>675</v>
      </c>
      <c r="AF18" s="14">
        <f t="shared" si="11"/>
        <v>8977.5</v>
      </c>
      <c r="AG18" s="20"/>
      <c r="AH18" s="14">
        <f t="shared" si="12"/>
        <v>0</v>
      </c>
      <c r="AI18" s="20">
        <v>540</v>
      </c>
      <c r="AJ18" s="17">
        <f t="shared" si="13"/>
        <v>7181.9999999999991</v>
      </c>
      <c r="AK18" s="20"/>
      <c r="AL18" s="20"/>
      <c r="AM18" s="20"/>
      <c r="AN18" s="16">
        <f t="shared" ref="AN18" si="15">AL18*AM18</f>
        <v>0</v>
      </c>
      <c r="AO18" s="24">
        <v>0.02</v>
      </c>
      <c r="AP18" s="22">
        <v>1500000</v>
      </c>
      <c r="AQ18" s="41">
        <f>AP18*AO18</f>
        <v>30000</v>
      </c>
      <c r="AR18" s="18">
        <f t="shared" si="0"/>
        <v>50043.070909090908</v>
      </c>
      <c r="AS18" s="42">
        <f t="shared" si="14"/>
        <v>500.43070909090909</v>
      </c>
    </row>
    <row r="19" spans="1:45" ht="39" customHeight="1" x14ac:dyDescent="0.2">
      <c r="A19" s="20">
        <v>7</v>
      </c>
      <c r="B19" s="44" t="s">
        <v>73</v>
      </c>
      <c r="C19" s="40" t="s">
        <v>62</v>
      </c>
      <c r="D19" s="40">
        <f>U5*10</f>
        <v>20</v>
      </c>
      <c r="E19" s="40" t="s">
        <v>74</v>
      </c>
      <c r="F19" s="40"/>
      <c r="G19" s="40" t="s">
        <v>61</v>
      </c>
      <c r="H19" s="40">
        <v>60</v>
      </c>
      <c r="I19" s="22">
        <f t="shared" si="1"/>
        <v>0.33333333333333331</v>
      </c>
      <c r="J19" s="22">
        <f t="shared" si="2"/>
        <v>2.333333333333333</v>
      </c>
      <c r="K19" s="40"/>
      <c r="L19" s="40">
        <v>1</v>
      </c>
      <c r="M19" s="20"/>
      <c r="N19" s="23">
        <v>1225</v>
      </c>
      <c r="O19" s="14">
        <f t="shared" si="3"/>
        <v>0</v>
      </c>
      <c r="P19" s="14">
        <f t="shared" si="4"/>
        <v>408.33333333333331</v>
      </c>
      <c r="Q19" s="23"/>
      <c r="R19" s="14">
        <f t="shared" si="5"/>
        <v>0</v>
      </c>
      <c r="S19" s="23"/>
      <c r="T19" s="14">
        <f t="shared" si="6"/>
        <v>0</v>
      </c>
      <c r="U19" s="22"/>
      <c r="V19" s="14">
        <f t="shared" si="7"/>
        <v>0</v>
      </c>
      <c r="W19" s="20"/>
      <c r="X19" s="20">
        <f t="shared" si="8"/>
        <v>0</v>
      </c>
      <c r="Y19" s="14">
        <f t="shared" si="9"/>
        <v>0</v>
      </c>
      <c r="Z19" s="20">
        <v>10</v>
      </c>
      <c r="AA19" s="20">
        <v>12.3</v>
      </c>
      <c r="AB19" s="16">
        <f>Z19*AA19*L19</f>
        <v>123</v>
      </c>
      <c r="AC19" s="20"/>
      <c r="AD19" s="14">
        <f t="shared" si="10"/>
        <v>0</v>
      </c>
      <c r="AE19" s="20">
        <v>268</v>
      </c>
      <c r="AF19" s="14">
        <f t="shared" si="11"/>
        <v>625.33333333333326</v>
      </c>
      <c r="AG19" s="20"/>
      <c r="AH19" s="14">
        <f t="shared" si="12"/>
        <v>0</v>
      </c>
      <c r="AI19" s="20">
        <v>107</v>
      </c>
      <c r="AJ19" s="17">
        <f t="shared" si="13"/>
        <v>249.66666666666663</v>
      </c>
      <c r="AK19" s="20"/>
      <c r="AL19" s="20"/>
      <c r="AM19" s="20"/>
      <c r="AN19" s="16"/>
      <c r="AO19" s="22"/>
      <c r="AP19" s="22"/>
      <c r="AQ19" s="41">
        <f t="shared" ref="AQ19:AQ29" si="16">AP19*AO19</f>
        <v>0</v>
      </c>
      <c r="AR19" s="18">
        <f t="shared" si="0"/>
        <v>1406.333333333333</v>
      </c>
      <c r="AS19" s="42">
        <f t="shared" si="14"/>
        <v>14.063333333333331</v>
      </c>
    </row>
    <row r="20" spans="1:45" ht="39.75" customHeight="1" x14ac:dyDescent="0.2">
      <c r="A20" s="20">
        <v>8</v>
      </c>
      <c r="B20" s="45" t="s">
        <v>75</v>
      </c>
      <c r="C20" s="41" t="s">
        <v>62</v>
      </c>
      <c r="D20" s="41">
        <v>5</v>
      </c>
      <c r="E20" s="41" t="s">
        <v>103</v>
      </c>
      <c r="F20" s="41"/>
      <c r="G20" s="41" t="s">
        <v>61</v>
      </c>
      <c r="H20" s="41"/>
      <c r="I20" s="14"/>
      <c r="J20" s="14"/>
      <c r="K20" s="41">
        <v>1</v>
      </c>
      <c r="L20" s="41"/>
      <c r="M20" s="16"/>
      <c r="N20" s="19"/>
      <c r="O20" s="14"/>
      <c r="P20" s="14"/>
      <c r="Q20" s="19"/>
      <c r="R20" s="14"/>
      <c r="S20" s="19"/>
      <c r="T20" s="14"/>
      <c r="U20" s="14"/>
      <c r="V20" s="14"/>
      <c r="W20" s="16">
        <v>3</v>
      </c>
      <c r="X20" s="16">
        <f t="shared" si="8"/>
        <v>15</v>
      </c>
      <c r="Y20" s="14">
        <f t="shared" si="9"/>
        <v>855</v>
      </c>
      <c r="Z20" s="16"/>
      <c r="AA20" s="16"/>
      <c r="AB20" s="16"/>
      <c r="AC20" s="16"/>
      <c r="AD20" s="14"/>
      <c r="AE20" s="16"/>
      <c r="AF20" s="14"/>
      <c r="AG20" s="16"/>
      <c r="AH20" s="14"/>
      <c r="AI20" s="16"/>
      <c r="AJ20" s="17"/>
      <c r="AK20" s="16">
        <v>10</v>
      </c>
      <c r="AL20" s="16">
        <f>AK20*D20</f>
        <v>50</v>
      </c>
      <c r="AM20" s="16">
        <v>9</v>
      </c>
      <c r="AN20" s="16">
        <f>AL20*AM20</f>
        <v>450</v>
      </c>
      <c r="AO20" s="14"/>
      <c r="AP20" s="14"/>
      <c r="AQ20" s="41"/>
      <c r="AR20" s="18">
        <f t="shared" si="0"/>
        <v>1305</v>
      </c>
      <c r="AS20" s="42">
        <f t="shared" si="14"/>
        <v>13.05</v>
      </c>
    </row>
    <row r="21" spans="1:45" ht="37.5" customHeight="1" x14ac:dyDescent="0.2">
      <c r="A21" s="20">
        <v>9</v>
      </c>
      <c r="B21" s="46" t="s">
        <v>117</v>
      </c>
      <c r="C21" s="40" t="s">
        <v>62</v>
      </c>
      <c r="D21" s="40">
        <v>19</v>
      </c>
      <c r="E21" s="40" t="s">
        <v>63</v>
      </c>
      <c r="F21" s="40"/>
      <c r="G21" s="40" t="s">
        <v>61</v>
      </c>
      <c r="H21" s="40">
        <v>11</v>
      </c>
      <c r="I21" s="22">
        <f t="shared" si="1"/>
        <v>1.7272727272727273</v>
      </c>
      <c r="J21" s="22">
        <f t="shared" si="2"/>
        <v>12.090909090909092</v>
      </c>
      <c r="K21" s="40">
        <v>1</v>
      </c>
      <c r="L21" s="40">
        <v>2</v>
      </c>
      <c r="M21" s="23">
        <v>1480.3256610425585</v>
      </c>
      <c r="N21" s="23">
        <v>1225.2587279640511</v>
      </c>
      <c r="O21" s="14">
        <f t="shared" si="3"/>
        <v>2556.9261418007827</v>
      </c>
      <c r="P21" s="14">
        <f t="shared" si="4"/>
        <v>2116.3559846651792</v>
      </c>
      <c r="Q21" s="23"/>
      <c r="R21" s="14">
        <f t="shared" si="5"/>
        <v>0</v>
      </c>
      <c r="S21" s="23"/>
      <c r="T21" s="14">
        <f t="shared" si="6"/>
        <v>0</v>
      </c>
      <c r="U21" s="22">
        <v>10</v>
      </c>
      <c r="V21" s="14">
        <f t="shared" si="7"/>
        <v>211.63559846651791</v>
      </c>
      <c r="W21" s="20">
        <v>6.5</v>
      </c>
      <c r="X21" s="20">
        <f t="shared" si="8"/>
        <v>123.5</v>
      </c>
      <c r="Y21" s="14">
        <f t="shared" si="9"/>
        <v>7039.5</v>
      </c>
      <c r="Z21" s="20"/>
      <c r="AA21" s="20"/>
      <c r="AB21" s="16"/>
      <c r="AC21" s="20">
        <v>5600</v>
      </c>
      <c r="AD21" s="14">
        <f t="shared" si="10"/>
        <v>67709.090909090912</v>
      </c>
      <c r="AE21" s="20"/>
      <c r="AF21" s="14">
        <f t="shared" si="11"/>
        <v>0</v>
      </c>
      <c r="AG21" s="20">
        <v>5133</v>
      </c>
      <c r="AH21" s="14">
        <f t="shared" si="12"/>
        <v>62062.636363636368</v>
      </c>
      <c r="AI21" s="20"/>
      <c r="AJ21" s="17">
        <f t="shared" si="13"/>
        <v>0</v>
      </c>
      <c r="AK21" s="20"/>
      <c r="AL21" s="20"/>
      <c r="AM21" s="20"/>
      <c r="AN21" s="16"/>
      <c r="AO21" s="22"/>
      <c r="AP21" s="22"/>
      <c r="AQ21" s="41">
        <f t="shared" si="16"/>
        <v>0</v>
      </c>
      <c r="AR21" s="18">
        <f t="shared" si="0"/>
        <v>141696.14499765978</v>
      </c>
      <c r="AS21" s="42">
        <f t="shared" si="14"/>
        <v>1416.9614499765978</v>
      </c>
    </row>
    <row r="22" spans="1:45" ht="39.75" customHeight="1" x14ac:dyDescent="0.2">
      <c r="A22" s="20">
        <v>10</v>
      </c>
      <c r="B22" s="45" t="s">
        <v>64</v>
      </c>
      <c r="C22" s="41" t="s">
        <v>62</v>
      </c>
      <c r="D22" s="41">
        <v>19</v>
      </c>
      <c r="E22" s="41" t="s">
        <v>65</v>
      </c>
      <c r="F22" s="41"/>
      <c r="G22" s="41" t="s">
        <v>61</v>
      </c>
      <c r="H22" s="41"/>
      <c r="I22" s="14"/>
      <c r="J22" s="14"/>
      <c r="K22" s="41">
        <v>1</v>
      </c>
      <c r="L22" s="41"/>
      <c r="M22" s="19"/>
      <c r="N22" s="19"/>
      <c r="O22" s="14"/>
      <c r="P22" s="14"/>
      <c r="Q22" s="19"/>
      <c r="R22" s="14"/>
      <c r="S22" s="19"/>
      <c r="T22" s="14"/>
      <c r="U22" s="14"/>
      <c r="V22" s="14"/>
      <c r="W22" s="16">
        <v>8</v>
      </c>
      <c r="X22" s="16">
        <f t="shared" si="8"/>
        <v>152</v>
      </c>
      <c r="Y22" s="14">
        <f t="shared" si="9"/>
        <v>8664</v>
      </c>
      <c r="Z22" s="16"/>
      <c r="AA22" s="16"/>
      <c r="AB22" s="16"/>
      <c r="AC22" s="16"/>
      <c r="AD22" s="14"/>
      <c r="AE22" s="16"/>
      <c r="AF22" s="14"/>
      <c r="AG22" s="16"/>
      <c r="AH22" s="14"/>
      <c r="AI22" s="16"/>
      <c r="AJ22" s="17"/>
      <c r="AK22" s="16">
        <v>10</v>
      </c>
      <c r="AL22" s="16">
        <f>AK22*D22</f>
        <v>190</v>
      </c>
      <c r="AM22" s="16">
        <v>25</v>
      </c>
      <c r="AN22" s="16">
        <f>AL22*AM22</f>
        <v>4750</v>
      </c>
      <c r="AO22" s="14"/>
      <c r="AP22" s="14"/>
      <c r="AQ22" s="41"/>
      <c r="AR22" s="18">
        <f t="shared" si="0"/>
        <v>13414</v>
      </c>
      <c r="AS22" s="42">
        <f t="shared" si="14"/>
        <v>134.13999999999999</v>
      </c>
    </row>
    <row r="23" spans="1:45" ht="37.5" customHeight="1" x14ac:dyDescent="0.2">
      <c r="A23" s="20">
        <v>11</v>
      </c>
      <c r="B23" s="44" t="s">
        <v>104</v>
      </c>
      <c r="C23" s="40" t="s">
        <v>60</v>
      </c>
      <c r="D23" s="40">
        <v>100</v>
      </c>
      <c r="E23" s="40" t="s">
        <v>76</v>
      </c>
      <c r="F23" s="20" t="s">
        <v>120</v>
      </c>
      <c r="G23" s="40" t="s">
        <v>61</v>
      </c>
      <c r="H23" s="40">
        <v>85</v>
      </c>
      <c r="I23" s="22">
        <f t="shared" si="1"/>
        <v>1.1764705882352942</v>
      </c>
      <c r="J23" s="22">
        <f t="shared" si="2"/>
        <v>8.2352941176470598</v>
      </c>
      <c r="K23" s="40">
        <v>1</v>
      </c>
      <c r="L23" s="40"/>
      <c r="M23" s="23">
        <v>1865.8879879123647</v>
      </c>
      <c r="N23" s="20"/>
      <c r="O23" s="14">
        <f t="shared" si="3"/>
        <v>2195.162338720429</v>
      </c>
      <c r="P23" s="14">
        <f t="shared" si="4"/>
        <v>0</v>
      </c>
      <c r="Q23" s="23">
        <v>20</v>
      </c>
      <c r="R23" s="14">
        <f t="shared" si="5"/>
        <v>439.03246774408581</v>
      </c>
      <c r="S23" s="23">
        <v>20</v>
      </c>
      <c r="T23" s="14">
        <f t="shared" si="6"/>
        <v>439.03246774408581</v>
      </c>
      <c r="U23" s="22">
        <v>20</v>
      </c>
      <c r="V23" s="14">
        <f t="shared" si="7"/>
        <v>0</v>
      </c>
      <c r="W23" s="20">
        <v>4.5</v>
      </c>
      <c r="X23" s="20">
        <f t="shared" si="8"/>
        <v>450</v>
      </c>
      <c r="Y23" s="14">
        <f t="shared" si="9"/>
        <v>25650</v>
      </c>
      <c r="Z23" s="20"/>
      <c r="AA23" s="20"/>
      <c r="AB23" s="16"/>
      <c r="AC23" s="20">
        <v>333</v>
      </c>
      <c r="AD23" s="14">
        <f t="shared" si="10"/>
        <v>2742.3529411764707</v>
      </c>
      <c r="AE23" s="20">
        <v>378</v>
      </c>
      <c r="AF23" s="14">
        <f t="shared" si="11"/>
        <v>3112.9411764705887</v>
      </c>
      <c r="AG23" s="20">
        <v>333</v>
      </c>
      <c r="AH23" s="14">
        <f t="shared" si="12"/>
        <v>2742.3529411764707</v>
      </c>
      <c r="AI23" s="20">
        <v>206</v>
      </c>
      <c r="AJ23" s="17">
        <f t="shared" si="13"/>
        <v>1696.4705882352944</v>
      </c>
      <c r="AK23" s="20"/>
      <c r="AL23" s="20"/>
      <c r="AM23" s="20"/>
      <c r="AN23" s="16"/>
      <c r="AO23" s="22">
        <f>D21</f>
        <v>19</v>
      </c>
      <c r="AP23" s="22">
        <f>AN4</f>
        <v>37500</v>
      </c>
      <c r="AQ23" s="41">
        <f t="shared" si="16"/>
        <v>712500</v>
      </c>
      <c r="AR23" s="18">
        <f t="shared" si="0"/>
        <v>751517.34492126748</v>
      </c>
      <c r="AS23" s="42">
        <f t="shared" si="14"/>
        <v>7515.1734492126743</v>
      </c>
    </row>
    <row r="24" spans="1:45" ht="36" customHeight="1" x14ac:dyDescent="0.2">
      <c r="A24" s="20">
        <v>12</v>
      </c>
      <c r="B24" s="44" t="s">
        <v>97</v>
      </c>
      <c r="C24" s="40" t="s">
        <v>60</v>
      </c>
      <c r="D24" s="40">
        <v>100</v>
      </c>
      <c r="E24" s="40" t="s">
        <v>76</v>
      </c>
      <c r="F24" s="40" t="s">
        <v>77</v>
      </c>
      <c r="G24" s="40" t="s">
        <v>61</v>
      </c>
      <c r="H24" s="40">
        <v>120</v>
      </c>
      <c r="I24" s="22">
        <f t="shared" si="1"/>
        <v>0.83333333333333337</v>
      </c>
      <c r="J24" s="22">
        <f t="shared" si="2"/>
        <v>5.8333333333333339</v>
      </c>
      <c r="K24" s="40">
        <v>1</v>
      </c>
      <c r="L24" s="40"/>
      <c r="M24" s="23">
        <v>1640</v>
      </c>
      <c r="N24" s="20"/>
      <c r="O24" s="14">
        <f t="shared" si="3"/>
        <v>1366.6666666666667</v>
      </c>
      <c r="P24" s="14">
        <f t="shared" si="4"/>
        <v>0</v>
      </c>
      <c r="Q24" s="23"/>
      <c r="R24" s="14">
        <f t="shared" si="5"/>
        <v>0</v>
      </c>
      <c r="S24" s="23"/>
      <c r="T24" s="14">
        <f t="shared" si="6"/>
        <v>0</v>
      </c>
      <c r="U24" s="22"/>
      <c r="V24" s="14">
        <f t="shared" si="7"/>
        <v>0</v>
      </c>
      <c r="W24" s="20">
        <v>3</v>
      </c>
      <c r="X24" s="20">
        <f t="shared" si="8"/>
        <v>300</v>
      </c>
      <c r="Y24" s="14">
        <f t="shared" si="9"/>
        <v>17100</v>
      </c>
      <c r="Z24" s="20"/>
      <c r="AA24" s="20"/>
      <c r="AB24" s="16"/>
      <c r="AC24" s="20">
        <v>333</v>
      </c>
      <c r="AD24" s="14">
        <f t="shared" si="10"/>
        <v>1942.5000000000002</v>
      </c>
      <c r="AE24" s="20">
        <v>510</v>
      </c>
      <c r="AF24" s="14">
        <f t="shared" si="11"/>
        <v>2975.0000000000005</v>
      </c>
      <c r="AG24" s="20">
        <v>333</v>
      </c>
      <c r="AH24" s="14">
        <f t="shared" si="12"/>
        <v>1942.5000000000002</v>
      </c>
      <c r="AI24" s="20">
        <v>240</v>
      </c>
      <c r="AJ24" s="17">
        <f t="shared" si="13"/>
        <v>1400.0000000000002</v>
      </c>
      <c r="AK24" s="20"/>
      <c r="AL24" s="20"/>
      <c r="AM24" s="20"/>
      <c r="AN24" s="16"/>
      <c r="AO24" s="22"/>
      <c r="AP24" s="22"/>
      <c r="AQ24" s="41"/>
      <c r="AR24" s="18">
        <f t="shared" si="0"/>
        <v>26726.666666666668</v>
      </c>
      <c r="AS24" s="42">
        <f t="shared" si="14"/>
        <v>267.26666666666665</v>
      </c>
    </row>
    <row r="25" spans="1:45" ht="39" customHeight="1" x14ac:dyDescent="0.2">
      <c r="A25" s="20">
        <v>13</v>
      </c>
      <c r="B25" s="46" t="s">
        <v>98</v>
      </c>
      <c r="C25" s="40" t="s">
        <v>60</v>
      </c>
      <c r="D25" s="40">
        <v>100</v>
      </c>
      <c r="E25" s="40" t="s">
        <v>76</v>
      </c>
      <c r="F25" s="40" t="s">
        <v>77</v>
      </c>
      <c r="G25" s="40" t="s">
        <v>92</v>
      </c>
      <c r="H25" s="40">
        <v>100</v>
      </c>
      <c r="I25" s="22">
        <f t="shared" si="1"/>
        <v>1</v>
      </c>
      <c r="J25" s="22">
        <f t="shared" si="2"/>
        <v>7</v>
      </c>
      <c r="K25" s="40">
        <v>1</v>
      </c>
      <c r="L25" s="40"/>
      <c r="M25" s="23">
        <v>1640</v>
      </c>
      <c r="N25" s="20"/>
      <c r="O25" s="14">
        <f t="shared" si="3"/>
        <v>1640</v>
      </c>
      <c r="P25" s="14">
        <f t="shared" si="4"/>
        <v>0</v>
      </c>
      <c r="Q25" s="23"/>
      <c r="R25" s="14">
        <f t="shared" si="5"/>
        <v>0</v>
      </c>
      <c r="S25" s="23"/>
      <c r="T25" s="14">
        <f t="shared" si="6"/>
        <v>0</v>
      </c>
      <c r="U25" s="22"/>
      <c r="V25" s="14">
        <f t="shared" si="7"/>
        <v>0</v>
      </c>
      <c r="W25" s="20">
        <v>2.8</v>
      </c>
      <c r="X25" s="20">
        <f t="shared" si="8"/>
        <v>280</v>
      </c>
      <c r="Y25" s="14">
        <f t="shared" si="9"/>
        <v>15960</v>
      </c>
      <c r="Z25" s="20"/>
      <c r="AA25" s="20"/>
      <c r="AB25" s="16"/>
      <c r="AC25" s="20">
        <v>333</v>
      </c>
      <c r="AD25" s="14">
        <f t="shared" si="10"/>
        <v>2331</v>
      </c>
      <c r="AE25" s="20">
        <v>510</v>
      </c>
      <c r="AF25" s="14">
        <f t="shared" si="11"/>
        <v>3570</v>
      </c>
      <c r="AG25" s="20">
        <v>333</v>
      </c>
      <c r="AH25" s="14">
        <f t="shared" si="12"/>
        <v>2331</v>
      </c>
      <c r="AI25" s="20">
        <v>240</v>
      </c>
      <c r="AJ25" s="17">
        <f t="shared" si="13"/>
        <v>1680</v>
      </c>
      <c r="AK25" s="20"/>
      <c r="AL25" s="20"/>
      <c r="AM25" s="20"/>
      <c r="AN25" s="16"/>
      <c r="AO25" s="22"/>
      <c r="AP25" s="22"/>
      <c r="AQ25" s="41"/>
      <c r="AR25" s="18">
        <f t="shared" si="0"/>
        <v>27512</v>
      </c>
      <c r="AS25" s="42">
        <f t="shared" si="14"/>
        <v>275.12</v>
      </c>
    </row>
    <row r="26" spans="1:45" ht="39" customHeight="1" x14ac:dyDescent="0.2">
      <c r="A26" s="20">
        <v>14</v>
      </c>
      <c r="B26" s="45" t="s">
        <v>79</v>
      </c>
      <c r="C26" s="41" t="s">
        <v>62</v>
      </c>
      <c r="D26" s="41">
        <v>15</v>
      </c>
      <c r="E26" s="41" t="s">
        <v>65</v>
      </c>
      <c r="F26" s="41"/>
      <c r="G26" s="41" t="s">
        <v>70</v>
      </c>
      <c r="H26" s="41"/>
      <c r="I26" s="14"/>
      <c r="J26" s="14"/>
      <c r="K26" s="41">
        <v>1</v>
      </c>
      <c r="L26" s="41"/>
      <c r="M26" s="19"/>
      <c r="N26" s="16"/>
      <c r="O26" s="14"/>
      <c r="P26" s="14"/>
      <c r="Q26" s="19"/>
      <c r="R26" s="14"/>
      <c r="S26" s="19"/>
      <c r="T26" s="14"/>
      <c r="U26" s="14"/>
      <c r="V26" s="14"/>
      <c r="W26" s="16">
        <v>8</v>
      </c>
      <c r="X26" s="16">
        <f t="shared" ref="X26:X27" si="17">W26*D26</f>
        <v>120</v>
      </c>
      <c r="Y26" s="14">
        <f t="shared" ref="Y26:Y27" si="18">X26*57</f>
        <v>6840</v>
      </c>
      <c r="Z26" s="16"/>
      <c r="AA26" s="16"/>
      <c r="AB26" s="16"/>
      <c r="AC26" s="16"/>
      <c r="AD26" s="14"/>
      <c r="AE26" s="16"/>
      <c r="AF26" s="14"/>
      <c r="AG26" s="16"/>
      <c r="AH26" s="14"/>
      <c r="AI26" s="16"/>
      <c r="AJ26" s="17"/>
      <c r="AK26" s="16">
        <v>10</v>
      </c>
      <c r="AL26" s="16">
        <f>AK26*D26</f>
        <v>150</v>
      </c>
      <c r="AM26" s="16">
        <v>25</v>
      </c>
      <c r="AN26" s="16">
        <f>AL26*AM26</f>
        <v>3750</v>
      </c>
      <c r="AO26" s="14"/>
      <c r="AP26" s="14"/>
      <c r="AQ26" s="41">
        <f t="shared" ref="AQ26:AQ27" si="19">AP26*AO26</f>
        <v>0</v>
      </c>
      <c r="AR26" s="18">
        <f t="shared" ref="AR26:AR27" si="20">O26+P26+R26+T26+V26+Y26+AB26+AD26+AF26+AH26+AJ26+AN26+AQ26</f>
        <v>10590</v>
      </c>
      <c r="AS26" s="42">
        <f t="shared" ref="AS26:AS27" si="21">AR26/100</f>
        <v>105.9</v>
      </c>
    </row>
    <row r="27" spans="1:45" ht="39" customHeight="1" x14ac:dyDescent="0.2">
      <c r="A27" s="20">
        <v>15</v>
      </c>
      <c r="B27" s="46" t="s">
        <v>109</v>
      </c>
      <c r="C27" s="40" t="s">
        <v>60</v>
      </c>
      <c r="D27" s="40">
        <v>100</v>
      </c>
      <c r="E27" s="40" t="s">
        <v>105</v>
      </c>
      <c r="F27" s="40"/>
      <c r="G27" s="40" t="s">
        <v>70</v>
      </c>
      <c r="H27" s="40">
        <v>130</v>
      </c>
      <c r="I27" s="22">
        <f t="shared" ref="I27" si="22">D27/H27</f>
        <v>0.76923076923076927</v>
      </c>
      <c r="J27" s="22">
        <f t="shared" ref="J27" si="23">I27*7</f>
        <v>5.384615384615385</v>
      </c>
      <c r="K27" s="40">
        <v>1</v>
      </c>
      <c r="L27" s="40">
        <v>2</v>
      </c>
      <c r="M27" s="23">
        <v>1640</v>
      </c>
      <c r="N27" s="20">
        <v>1331</v>
      </c>
      <c r="O27" s="14">
        <f t="shared" ref="O27" si="24">I27*M27</f>
        <v>1261.5384615384617</v>
      </c>
      <c r="P27" s="14">
        <f t="shared" ref="P27" si="25">I27*N27</f>
        <v>1023.8461538461539</v>
      </c>
      <c r="Q27" s="23"/>
      <c r="R27" s="14">
        <f t="shared" ref="R27" si="26">O27*Q27/100</f>
        <v>0</v>
      </c>
      <c r="S27" s="23"/>
      <c r="T27" s="14">
        <f t="shared" ref="T27" si="27">O27*S27/100</f>
        <v>0</v>
      </c>
      <c r="U27" s="22">
        <v>20</v>
      </c>
      <c r="V27" s="14">
        <f t="shared" ref="V27" si="28">P27*U27/100</f>
        <v>204.76923076923077</v>
      </c>
      <c r="W27" s="20">
        <v>1</v>
      </c>
      <c r="X27" s="20">
        <f t="shared" si="17"/>
        <v>100</v>
      </c>
      <c r="Y27" s="14">
        <f t="shared" si="18"/>
        <v>5700</v>
      </c>
      <c r="Z27" s="20"/>
      <c r="AA27" s="20"/>
      <c r="AB27" s="16"/>
      <c r="AC27" s="20">
        <v>6800</v>
      </c>
      <c r="AD27" s="14">
        <f t="shared" ref="AD27" si="29">AC27*J27</f>
        <v>36615.384615384617</v>
      </c>
      <c r="AE27" s="20"/>
      <c r="AF27" s="14">
        <f t="shared" ref="AF27" si="30">AE27*J27</f>
        <v>0</v>
      </c>
      <c r="AG27" s="20">
        <v>4400</v>
      </c>
      <c r="AH27" s="14">
        <f t="shared" ref="AH27" si="31">AG27*J27</f>
        <v>23692.307692307695</v>
      </c>
      <c r="AI27" s="20"/>
      <c r="AJ27" s="17">
        <f t="shared" ref="AJ27" si="32">AI27*J27</f>
        <v>0</v>
      </c>
      <c r="AK27" s="20"/>
      <c r="AL27" s="20"/>
      <c r="AM27" s="20"/>
      <c r="AN27" s="16"/>
      <c r="AO27" s="24">
        <v>0.15</v>
      </c>
      <c r="AP27" s="22">
        <v>3500000</v>
      </c>
      <c r="AQ27" s="41">
        <f t="shared" si="19"/>
        <v>525000</v>
      </c>
      <c r="AR27" s="18">
        <f t="shared" si="20"/>
        <v>593497.84615384613</v>
      </c>
      <c r="AS27" s="42">
        <f t="shared" si="21"/>
        <v>5934.9784615384615</v>
      </c>
    </row>
    <row r="28" spans="1:45" ht="35.25" customHeight="1" x14ac:dyDescent="0.2">
      <c r="A28" s="20">
        <v>16</v>
      </c>
      <c r="B28" s="45" t="s">
        <v>79</v>
      </c>
      <c r="C28" s="41" t="s">
        <v>62</v>
      </c>
      <c r="D28" s="41">
        <v>15</v>
      </c>
      <c r="E28" s="41" t="s">
        <v>65</v>
      </c>
      <c r="F28" s="41"/>
      <c r="G28" s="41" t="s">
        <v>78</v>
      </c>
      <c r="H28" s="41"/>
      <c r="I28" s="14"/>
      <c r="J28" s="14"/>
      <c r="K28" s="41">
        <v>1</v>
      </c>
      <c r="L28" s="41"/>
      <c r="M28" s="19"/>
      <c r="N28" s="16"/>
      <c r="O28" s="14"/>
      <c r="P28" s="14"/>
      <c r="Q28" s="19"/>
      <c r="R28" s="14"/>
      <c r="S28" s="19"/>
      <c r="T28" s="14"/>
      <c r="U28" s="14"/>
      <c r="V28" s="14"/>
      <c r="W28" s="16">
        <v>8</v>
      </c>
      <c r="X28" s="16">
        <f t="shared" si="8"/>
        <v>120</v>
      </c>
      <c r="Y28" s="14">
        <f t="shared" si="9"/>
        <v>6840</v>
      </c>
      <c r="Z28" s="16"/>
      <c r="AA28" s="16"/>
      <c r="AB28" s="16"/>
      <c r="AC28" s="16"/>
      <c r="AD28" s="14"/>
      <c r="AE28" s="16"/>
      <c r="AF28" s="14"/>
      <c r="AG28" s="16"/>
      <c r="AH28" s="14"/>
      <c r="AI28" s="16"/>
      <c r="AJ28" s="17"/>
      <c r="AK28" s="16">
        <v>10</v>
      </c>
      <c r="AL28" s="16">
        <f>AK28*D28</f>
        <v>150</v>
      </c>
      <c r="AM28" s="16">
        <f>W7*D28/AL28</f>
        <v>25</v>
      </c>
      <c r="AN28" s="16">
        <f>AL28*AM28</f>
        <v>3750</v>
      </c>
      <c r="AO28" s="14"/>
      <c r="AP28" s="14"/>
      <c r="AQ28" s="41">
        <f t="shared" si="16"/>
        <v>0</v>
      </c>
      <c r="AR28" s="18">
        <f t="shared" si="0"/>
        <v>10590</v>
      </c>
      <c r="AS28" s="42">
        <f t="shared" si="14"/>
        <v>105.9</v>
      </c>
    </row>
    <row r="29" spans="1:45" ht="37.5" customHeight="1" x14ac:dyDescent="0.2">
      <c r="A29" s="20">
        <v>17</v>
      </c>
      <c r="B29" s="46" t="s">
        <v>110</v>
      </c>
      <c r="C29" s="40" t="s">
        <v>60</v>
      </c>
      <c r="D29" s="40">
        <v>100</v>
      </c>
      <c r="E29" s="40" t="s">
        <v>105</v>
      </c>
      <c r="F29" s="40"/>
      <c r="G29" s="40" t="s">
        <v>78</v>
      </c>
      <c r="H29" s="40">
        <v>130</v>
      </c>
      <c r="I29" s="22">
        <f t="shared" si="1"/>
        <v>0.76923076923076927</v>
      </c>
      <c r="J29" s="22">
        <f t="shared" si="2"/>
        <v>5.384615384615385</v>
      </c>
      <c r="K29" s="40">
        <v>1</v>
      </c>
      <c r="L29" s="40">
        <v>2</v>
      </c>
      <c r="M29" s="23">
        <v>1640</v>
      </c>
      <c r="N29" s="20">
        <v>1331</v>
      </c>
      <c r="O29" s="14">
        <f t="shared" si="3"/>
        <v>1261.5384615384617</v>
      </c>
      <c r="P29" s="14">
        <f t="shared" si="4"/>
        <v>1023.8461538461539</v>
      </c>
      <c r="Q29" s="23"/>
      <c r="R29" s="14">
        <f t="shared" si="5"/>
        <v>0</v>
      </c>
      <c r="S29" s="23"/>
      <c r="T29" s="14">
        <f t="shared" si="6"/>
        <v>0</v>
      </c>
      <c r="U29" s="22">
        <v>20</v>
      </c>
      <c r="V29" s="14">
        <f t="shared" si="7"/>
        <v>204.76923076923077</v>
      </c>
      <c r="W29" s="20">
        <v>1</v>
      </c>
      <c r="X29" s="20">
        <f t="shared" si="8"/>
        <v>100</v>
      </c>
      <c r="Y29" s="14">
        <f t="shared" si="9"/>
        <v>5700</v>
      </c>
      <c r="Z29" s="20"/>
      <c r="AA29" s="20"/>
      <c r="AB29" s="16"/>
      <c r="AC29" s="20">
        <v>6800</v>
      </c>
      <c r="AD29" s="14">
        <f t="shared" si="10"/>
        <v>36615.384615384617</v>
      </c>
      <c r="AE29" s="20"/>
      <c r="AF29" s="14">
        <f t="shared" si="11"/>
        <v>0</v>
      </c>
      <c r="AG29" s="20">
        <v>4400</v>
      </c>
      <c r="AH29" s="14">
        <f t="shared" si="12"/>
        <v>23692.307692307695</v>
      </c>
      <c r="AI29" s="20"/>
      <c r="AJ29" s="17">
        <f t="shared" si="13"/>
        <v>0</v>
      </c>
      <c r="AK29" s="20"/>
      <c r="AL29" s="20"/>
      <c r="AM29" s="20"/>
      <c r="AN29" s="16"/>
      <c r="AO29" s="24">
        <v>0.06</v>
      </c>
      <c r="AP29" s="22">
        <v>3000000</v>
      </c>
      <c r="AQ29" s="41">
        <f t="shared" si="16"/>
        <v>180000</v>
      </c>
      <c r="AR29" s="18">
        <f t="shared" si="0"/>
        <v>248497.84615384616</v>
      </c>
      <c r="AS29" s="42">
        <f t="shared" si="14"/>
        <v>2484.9784615384615</v>
      </c>
    </row>
    <row r="30" spans="1:45" ht="37.5" customHeight="1" x14ac:dyDescent="0.2">
      <c r="A30" s="20">
        <v>18</v>
      </c>
      <c r="B30" s="45" t="s">
        <v>79</v>
      </c>
      <c r="C30" s="41" t="s">
        <v>62</v>
      </c>
      <c r="D30" s="41">
        <v>15</v>
      </c>
      <c r="E30" s="41" t="s">
        <v>65</v>
      </c>
      <c r="F30" s="41"/>
      <c r="G30" s="41" t="s">
        <v>78</v>
      </c>
      <c r="H30" s="41"/>
      <c r="I30" s="14"/>
      <c r="J30" s="14"/>
      <c r="K30" s="41">
        <v>1</v>
      </c>
      <c r="L30" s="41"/>
      <c r="M30" s="19"/>
      <c r="N30" s="16"/>
      <c r="O30" s="14"/>
      <c r="P30" s="14"/>
      <c r="Q30" s="19"/>
      <c r="R30" s="14"/>
      <c r="S30" s="19"/>
      <c r="T30" s="14"/>
      <c r="U30" s="14"/>
      <c r="V30" s="14"/>
      <c r="W30" s="16">
        <v>8</v>
      </c>
      <c r="X30" s="16">
        <f t="shared" ref="X30:X31" si="33">W30*D30</f>
        <v>120</v>
      </c>
      <c r="Y30" s="14">
        <f t="shared" ref="Y30:Y31" si="34">X30*57</f>
        <v>6840</v>
      </c>
      <c r="Z30" s="16"/>
      <c r="AA30" s="16"/>
      <c r="AB30" s="16"/>
      <c r="AC30" s="16"/>
      <c r="AD30" s="14"/>
      <c r="AE30" s="16"/>
      <c r="AF30" s="14"/>
      <c r="AG30" s="16"/>
      <c r="AH30" s="14"/>
      <c r="AI30" s="16"/>
      <c r="AJ30" s="17"/>
      <c r="AK30" s="16">
        <v>10</v>
      </c>
      <c r="AL30" s="16">
        <f>AK30*D30</f>
        <v>150</v>
      </c>
      <c r="AM30" s="16">
        <v>25</v>
      </c>
      <c r="AN30" s="16">
        <v>3750</v>
      </c>
      <c r="AO30" s="14"/>
      <c r="AP30" s="14"/>
      <c r="AQ30" s="41">
        <f t="shared" ref="AQ30:AQ31" si="35">AP30*AO30</f>
        <v>0</v>
      </c>
      <c r="AR30" s="18">
        <f t="shared" ref="AR30:AR31" si="36">O30+P30+R30+T30+V30+Y30+AB30+AD30+AF30+AH30+AJ30+AN30+AQ30</f>
        <v>10590</v>
      </c>
      <c r="AS30" s="42">
        <f t="shared" ref="AS30:AS31" si="37">AR30/100</f>
        <v>105.9</v>
      </c>
    </row>
    <row r="31" spans="1:45" ht="37.5" customHeight="1" x14ac:dyDescent="0.2">
      <c r="A31" s="20">
        <v>19</v>
      </c>
      <c r="B31" s="46" t="s">
        <v>113</v>
      </c>
      <c r="C31" s="40" t="s">
        <v>60</v>
      </c>
      <c r="D31" s="40">
        <v>100</v>
      </c>
      <c r="E31" s="40" t="s">
        <v>105</v>
      </c>
      <c r="F31" s="40"/>
      <c r="G31" s="40" t="s">
        <v>78</v>
      </c>
      <c r="H31" s="40">
        <v>130</v>
      </c>
      <c r="I31" s="22">
        <f t="shared" ref="I31" si="38">D31/H31</f>
        <v>0.76923076923076927</v>
      </c>
      <c r="J31" s="22">
        <f t="shared" ref="J31" si="39">I31*7</f>
        <v>5.384615384615385</v>
      </c>
      <c r="K31" s="40">
        <v>1</v>
      </c>
      <c r="L31" s="40">
        <v>2</v>
      </c>
      <c r="M31" s="23">
        <v>1640</v>
      </c>
      <c r="N31" s="20">
        <v>1331</v>
      </c>
      <c r="O31" s="14">
        <f t="shared" ref="O31" si="40">I31*M31</f>
        <v>1261.5384615384617</v>
      </c>
      <c r="P31" s="14">
        <f t="shared" ref="P31" si="41">I31*N31</f>
        <v>1023.8461538461539</v>
      </c>
      <c r="Q31" s="23"/>
      <c r="R31" s="14">
        <f t="shared" ref="R31" si="42">O31*Q31/100</f>
        <v>0</v>
      </c>
      <c r="S31" s="23"/>
      <c r="T31" s="14">
        <f t="shared" ref="T31" si="43">O31*S31/100</f>
        <v>0</v>
      </c>
      <c r="U31" s="22">
        <v>20</v>
      </c>
      <c r="V31" s="14">
        <f t="shared" ref="V31" si="44">P31*U31/100</f>
        <v>204.76923076923077</v>
      </c>
      <c r="W31" s="20">
        <v>1</v>
      </c>
      <c r="X31" s="20">
        <f t="shared" si="33"/>
        <v>100</v>
      </c>
      <c r="Y31" s="14">
        <f t="shared" si="34"/>
        <v>5700</v>
      </c>
      <c r="Z31" s="20"/>
      <c r="AA31" s="20"/>
      <c r="AB31" s="16"/>
      <c r="AC31" s="20">
        <v>6800</v>
      </c>
      <c r="AD31" s="14">
        <f t="shared" ref="AD31" si="45">AC31*J31</f>
        <v>36615.384615384617</v>
      </c>
      <c r="AE31" s="20"/>
      <c r="AF31" s="14">
        <f t="shared" ref="AF31" si="46">AE31*J31</f>
        <v>0</v>
      </c>
      <c r="AG31" s="20">
        <v>4400</v>
      </c>
      <c r="AH31" s="14">
        <f t="shared" ref="AH31" si="47">AG31*J31</f>
        <v>23692.307692307695</v>
      </c>
      <c r="AI31" s="20"/>
      <c r="AJ31" s="17">
        <f t="shared" ref="AJ31" si="48">AI31*J31</f>
        <v>0</v>
      </c>
      <c r="AK31" s="20"/>
      <c r="AL31" s="20"/>
      <c r="AM31" s="20"/>
      <c r="AN31" s="16"/>
      <c r="AO31" s="24">
        <v>1.4999999999999999E-2</v>
      </c>
      <c r="AP31" s="22">
        <v>3000000</v>
      </c>
      <c r="AQ31" s="41">
        <f t="shared" si="35"/>
        <v>45000</v>
      </c>
      <c r="AR31" s="18">
        <f t="shared" si="36"/>
        <v>113497.84615384616</v>
      </c>
      <c r="AS31" s="42">
        <f t="shared" si="37"/>
        <v>1134.9784615384615</v>
      </c>
    </row>
    <row r="32" spans="1:45" ht="36" customHeight="1" x14ac:dyDescent="0.2">
      <c r="A32" s="11">
        <v>20</v>
      </c>
      <c r="B32" s="44" t="s">
        <v>81</v>
      </c>
      <c r="C32" s="40" t="s">
        <v>60</v>
      </c>
      <c r="D32" s="40">
        <v>100</v>
      </c>
      <c r="E32" s="40" t="s">
        <v>82</v>
      </c>
      <c r="F32" s="40"/>
      <c r="G32" s="40" t="s">
        <v>91</v>
      </c>
      <c r="H32" s="40">
        <v>13.2</v>
      </c>
      <c r="I32" s="22">
        <f t="shared" si="1"/>
        <v>7.5757575757575761</v>
      </c>
      <c r="J32" s="22">
        <f t="shared" si="2"/>
        <v>53.030303030303031</v>
      </c>
      <c r="K32" s="40">
        <v>1</v>
      </c>
      <c r="L32" s="40"/>
      <c r="M32" s="25">
        <v>2109</v>
      </c>
      <c r="N32" s="25"/>
      <c r="O32" s="14">
        <f t="shared" si="3"/>
        <v>15977.272727272728</v>
      </c>
      <c r="P32" s="14">
        <f t="shared" si="4"/>
        <v>0</v>
      </c>
      <c r="Q32" s="25">
        <v>20</v>
      </c>
      <c r="R32" s="14">
        <f t="shared" si="5"/>
        <v>3195.454545454546</v>
      </c>
      <c r="S32" s="25">
        <v>100</v>
      </c>
      <c r="T32" s="14">
        <f t="shared" si="6"/>
        <v>15977.272727272728</v>
      </c>
      <c r="U32" s="26"/>
      <c r="V32" s="14">
        <f t="shared" si="7"/>
        <v>0</v>
      </c>
      <c r="W32" s="27">
        <v>13</v>
      </c>
      <c r="X32" s="11">
        <f t="shared" si="8"/>
        <v>1300</v>
      </c>
      <c r="Y32" s="14">
        <f t="shared" si="9"/>
        <v>74100</v>
      </c>
      <c r="Z32" s="20"/>
      <c r="AA32" s="20"/>
      <c r="AB32" s="16"/>
      <c r="AC32" s="27">
        <v>2800</v>
      </c>
      <c r="AD32" s="14">
        <f t="shared" si="10"/>
        <v>148484.84848484848</v>
      </c>
      <c r="AE32" s="27"/>
      <c r="AF32" s="14">
        <f t="shared" si="11"/>
        <v>0</v>
      </c>
      <c r="AG32" s="27">
        <v>2567</v>
      </c>
      <c r="AH32" s="14">
        <f t="shared" si="12"/>
        <v>136128.78787878787</v>
      </c>
      <c r="AI32" s="27"/>
      <c r="AJ32" s="17">
        <f t="shared" si="13"/>
        <v>0</v>
      </c>
      <c r="AK32" s="27"/>
      <c r="AL32" s="27"/>
      <c r="AM32" s="27"/>
      <c r="AN32" s="16"/>
      <c r="AO32" s="12"/>
      <c r="AP32" s="26"/>
      <c r="AQ32" s="41"/>
      <c r="AR32" s="18">
        <f t="shared" si="0"/>
        <v>393863.63636363635</v>
      </c>
      <c r="AS32" s="42">
        <f t="shared" si="14"/>
        <v>3938.6363636363635</v>
      </c>
    </row>
    <row r="33" spans="1:45" ht="37.5" customHeight="1" x14ac:dyDescent="0.2">
      <c r="A33" s="11">
        <v>21</v>
      </c>
      <c r="B33" s="45" t="s">
        <v>83</v>
      </c>
      <c r="C33" s="41" t="s">
        <v>62</v>
      </c>
      <c r="D33" s="41">
        <f>P5</f>
        <v>200</v>
      </c>
      <c r="E33" s="41" t="s">
        <v>65</v>
      </c>
      <c r="F33" s="41"/>
      <c r="G33" s="41" t="s">
        <v>91</v>
      </c>
      <c r="H33" s="41"/>
      <c r="I33" s="14"/>
      <c r="J33" s="14"/>
      <c r="K33" s="41">
        <v>1</v>
      </c>
      <c r="L33" s="41"/>
      <c r="M33" s="19"/>
      <c r="N33" s="16"/>
      <c r="O33" s="14"/>
      <c r="P33" s="14"/>
      <c r="Q33" s="19"/>
      <c r="R33" s="14"/>
      <c r="S33" s="19"/>
      <c r="T33" s="14"/>
      <c r="U33" s="14"/>
      <c r="V33" s="14"/>
      <c r="W33" s="16">
        <v>8</v>
      </c>
      <c r="X33" s="16">
        <f t="shared" si="8"/>
        <v>1600</v>
      </c>
      <c r="Y33" s="14">
        <f t="shared" si="9"/>
        <v>91200</v>
      </c>
      <c r="Z33" s="16"/>
      <c r="AA33" s="16"/>
      <c r="AB33" s="16"/>
      <c r="AC33" s="16"/>
      <c r="AD33" s="14"/>
      <c r="AE33" s="16"/>
      <c r="AF33" s="14"/>
      <c r="AG33" s="16"/>
      <c r="AH33" s="14"/>
      <c r="AI33" s="16"/>
      <c r="AJ33" s="17"/>
      <c r="AK33" s="16">
        <v>10</v>
      </c>
      <c r="AL33" s="16">
        <f>AK33*D33</f>
        <v>2000</v>
      </c>
      <c r="AM33" s="16">
        <f>W7*D33/AL33</f>
        <v>25</v>
      </c>
      <c r="AN33" s="16">
        <f>AL33*AM33</f>
        <v>50000</v>
      </c>
      <c r="AO33" s="14"/>
      <c r="AP33" s="14"/>
      <c r="AQ33" s="41"/>
      <c r="AR33" s="18">
        <f t="shared" si="0"/>
        <v>141200</v>
      </c>
      <c r="AS33" s="42">
        <f t="shared" si="14"/>
        <v>1412</v>
      </c>
    </row>
    <row r="34" spans="1:45" ht="39.75" customHeight="1" x14ac:dyDescent="0.2">
      <c r="A34" s="11">
        <v>22</v>
      </c>
      <c r="B34" s="43" t="s">
        <v>84</v>
      </c>
      <c r="C34" s="39" t="s">
        <v>62</v>
      </c>
      <c r="D34" s="40">
        <f>P5</f>
        <v>200</v>
      </c>
      <c r="E34" s="39" t="s">
        <v>85</v>
      </c>
      <c r="F34" s="39"/>
      <c r="G34" s="40" t="s">
        <v>91</v>
      </c>
      <c r="H34" s="39">
        <v>40</v>
      </c>
      <c r="I34" s="12">
        <f t="shared" si="1"/>
        <v>5</v>
      </c>
      <c r="J34" s="12">
        <f t="shared" si="2"/>
        <v>35</v>
      </c>
      <c r="K34" s="39"/>
      <c r="L34" s="39">
        <v>2</v>
      </c>
      <c r="M34" s="27"/>
      <c r="N34" s="25">
        <v>1331.1056861389561</v>
      </c>
      <c r="O34" s="14">
        <f t="shared" si="3"/>
        <v>0</v>
      </c>
      <c r="P34" s="14">
        <f t="shared" si="4"/>
        <v>6655.5284306947806</v>
      </c>
      <c r="Q34" s="25"/>
      <c r="R34" s="14">
        <f t="shared" si="5"/>
        <v>0</v>
      </c>
      <c r="S34" s="25"/>
      <c r="T34" s="14">
        <f t="shared" si="6"/>
        <v>0</v>
      </c>
      <c r="U34" s="26">
        <v>40</v>
      </c>
      <c r="V34" s="14">
        <f t="shared" si="7"/>
        <v>2662.2113722779122</v>
      </c>
      <c r="W34" s="27"/>
      <c r="X34" s="11">
        <f t="shared" si="8"/>
        <v>0</v>
      </c>
      <c r="Y34" s="14">
        <f t="shared" si="9"/>
        <v>0</v>
      </c>
      <c r="Z34" s="20">
        <v>35</v>
      </c>
      <c r="AA34" s="20">
        <v>12.3</v>
      </c>
      <c r="AB34" s="16">
        <f>Z34*AA34*L34</f>
        <v>861</v>
      </c>
      <c r="AC34" s="27"/>
      <c r="AD34" s="14">
        <f t="shared" si="10"/>
        <v>0</v>
      </c>
      <c r="AE34" s="27">
        <v>650</v>
      </c>
      <c r="AF34" s="14">
        <f t="shared" si="11"/>
        <v>22750</v>
      </c>
      <c r="AG34" s="27"/>
      <c r="AH34" s="14">
        <f t="shared" si="12"/>
        <v>0</v>
      </c>
      <c r="AI34" s="27">
        <v>500</v>
      </c>
      <c r="AJ34" s="17">
        <f t="shared" si="13"/>
        <v>17500</v>
      </c>
      <c r="AK34" s="27"/>
      <c r="AL34" s="27"/>
      <c r="AM34" s="27"/>
      <c r="AN34" s="16"/>
      <c r="AO34" s="12"/>
      <c r="AP34" s="26"/>
      <c r="AQ34" s="41"/>
      <c r="AR34" s="18">
        <f t="shared" si="0"/>
        <v>50428.73980297269</v>
      </c>
      <c r="AS34" s="42">
        <f t="shared" si="14"/>
        <v>504.28739802972689</v>
      </c>
    </row>
    <row r="35" spans="1:45" ht="39.75" customHeight="1" x14ac:dyDescent="0.2">
      <c r="A35" s="11"/>
      <c r="B35" s="28" t="s">
        <v>86</v>
      </c>
      <c r="C35" s="29"/>
      <c r="D35" s="29"/>
      <c r="E35" s="29"/>
      <c r="F35" s="29"/>
      <c r="G35" s="29"/>
      <c r="H35" s="29"/>
      <c r="I35" s="30"/>
      <c r="J35" s="30"/>
      <c r="K35" s="29"/>
      <c r="L35" s="29"/>
      <c r="M35" s="29"/>
      <c r="N35" s="29"/>
      <c r="O35" s="31">
        <f>SUM(O13:O34)</f>
        <v>58029.075986687305</v>
      </c>
      <c r="P35" s="31">
        <f>SUM(P13:P34)</f>
        <v>18831.588028413575</v>
      </c>
      <c r="Q35" s="30"/>
      <c r="R35" s="31">
        <f>SUM(R13:R34)</f>
        <v>7852.3051950168137</v>
      </c>
      <c r="S35" s="30"/>
      <c r="T35" s="31">
        <f>SUM(T13:T34)</f>
        <v>19579.668831380452</v>
      </c>
      <c r="U35" s="30"/>
      <c r="V35" s="31">
        <f>SUM(V13:V34)</f>
        <v>4804.1210266884864</v>
      </c>
      <c r="W35" s="30"/>
      <c r="X35" s="30"/>
      <c r="Y35" s="31">
        <f>SUM(Y13:Y34)</f>
        <v>505618.5</v>
      </c>
      <c r="Z35" s="30"/>
      <c r="AA35" s="30"/>
      <c r="AB35" s="31">
        <f>SUM(AB13:AB34)</f>
        <v>1057.8</v>
      </c>
      <c r="AC35" s="30"/>
      <c r="AD35" s="31">
        <f>SUM(AD13:AD34)</f>
        <v>368951.38735774031</v>
      </c>
      <c r="AE35" s="30"/>
      <c r="AF35" s="31">
        <f>SUM(AF13:AF34)</f>
        <v>75839.745098039217</v>
      </c>
      <c r="AG35" s="30"/>
      <c r="AH35" s="31">
        <f>SUM(AH13:AH34)</f>
        <v>312179.64143699437</v>
      </c>
      <c r="AI35" s="30"/>
      <c r="AJ35" s="31">
        <f>SUM(AJ13:AJ34)</f>
        <v>54996.813725490203</v>
      </c>
      <c r="AK35" s="30"/>
      <c r="AL35" s="30"/>
      <c r="AM35" s="30"/>
      <c r="AN35" s="31">
        <f>SUM(AN13:AN34)</f>
        <v>66450</v>
      </c>
      <c r="AO35" s="30"/>
      <c r="AP35" s="30"/>
      <c r="AQ35" s="31">
        <f>SUM(AQ13:AQ34)</f>
        <v>1540500</v>
      </c>
      <c r="AR35" s="18">
        <f>SUM(AR13:AR34)</f>
        <v>3034690.6466864506</v>
      </c>
      <c r="AS35" s="18">
        <f>SUM(AS13:AS34)</f>
        <v>30346.906466864515</v>
      </c>
    </row>
    <row r="36" spans="1:45" x14ac:dyDescent="0.2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4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4"/>
      <c r="AR36" s="34"/>
      <c r="AS36" s="34"/>
    </row>
    <row r="37" spans="1:45" x14ac:dyDescent="0.2">
      <c r="A37" s="35"/>
      <c r="B37" s="36"/>
      <c r="C37" s="35"/>
      <c r="D37" s="35"/>
      <c r="E37" s="35"/>
      <c r="F37" s="35"/>
      <c r="G37" s="35"/>
      <c r="H37" s="35"/>
      <c r="I37" s="35"/>
      <c r="J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</row>
    <row r="38" spans="1:45" x14ac:dyDescent="0.2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7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</row>
  </sheetData>
  <mergeCells count="49">
    <mergeCell ref="AJ8:AK8"/>
    <mergeCell ref="AC8:AD8"/>
    <mergeCell ref="AC4:AD4"/>
    <mergeCell ref="M9:N10"/>
    <mergeCell ref="O9:P10"/>
    <mergeCell ref="Q9:R10"/>
    <mergeCell ref="I8:N8"/>
    <mergeCell ref="AR9:AS10"/>
    <mergeCell ref="S10:T10"/>
    <mergeCell ref="U10:V10"/>
    <mergeCell ref="AC10:AD10"/>
    <mergeCell ref="AE10:AF10"/>
    <mergeCell ref="AG10:AH10"/>
    <mergeCell ref="AI10:AJ10"/>
    <mergeCell ref="W9:Y10"/>
    <mergeCell ref="Z9:AB10"/>
    <mergeCell ref="AC9:AF9"/>
    <mergeCell ref="AG9:AJ9"/>
    <mergeCell ref="AK9:AN10"/>
    <mergeCell ref="AO9:AQ10"/>
    <mergeCell ref="S9:V9"/>
    <mergeCell ref="G9:G11"/>
    <mergeCell ref="H9:H11"/>
    <mergeCell ref="I9:I11"/>
    <mergeCell ref="J9:J11"/>
    <mergeCell ref="K9:L10"/>
    <mergeCell ref="A9:A11"/>
    <mergeCell ref="B9:B11"/>
    <mergeCell ref="C9:C11"/>
    <mergeCell ref="D9:D11"/>
    <mergeCell ref="E9:F10"/>
    <mergeCell ref="A5:D5"/>
    <mergeCell ref="E5:H5"/>
    <mergeCell ref="M5:O5"/>
    <mergeCell ref="R5:T5"/>
    <mergeCell ref="E6:F6"/>
    <mergeCell ref="E7:F7"/>
    <mergeCell ref="R7:V7"/>
    <mergeCell ref="AJ5:AM5"/>
    <mergeCell ref="AJ7:AM7"/>
    <mergeCell ref="AP3:AQ3"/>
    <mergeCell ref="I3:P3"/>
    <mergeCell ref="AC6:AD6"/>
    <mergeCell ref="AJ6:AK6"/>
    <mergeCell ref="AP6:AQ6"/>
    <mergeCell ref="Y5:AA5"/>
    <mergeCell ref="AC5:AG5"/>
    <mergeCell ref="AP5:AR5"/>
    <mergeCell ref="AP7:AQ7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горох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2025-01-08T17:58:38Z</dcterms:created>
  <dcterms:modified xsi:type="dcterms:W3CDTF">2025-01-12T18:18:14Z</dcterms:modified>
</cp:coreProperties>
</file>