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Просо 3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1" l="1"/>
  <c r="Y16" i="1" s="1"/>
  <c r="I16" i="1"/>
  <c r="O16" i="1" s="1"/>
  <c r="T16" i="1" l="1"/>
  <c r="R16" i="1"/>
  <c r="P16" i="1"/>
  <c r="V16" i="1" s="1"/>
  <c r="J16" i="1"/>
  <c r="AF16" i="1" l="1"/>
  <c r="AD16" i="1"/>
  <c r="AH16" i="1"/>
  <c r="AJ16" i="1"/>
  <c r="AR16" i="1" l="1"/>
  <c r="AS16" i="1" s="1"/>
  <c r="AQ26" i="1" l="1"/>
  <c r="X26" i="1"/>
  <c r="Y26" i="1" s="1"/>
  <c r="I26" i="1"/>
  <c r="P26" i="1" s="1"/>
  <c r="V26" i="1" s="1"/>
  <c r="O26" i="1" l="1"/>
  <c r="J26" i="1"/>
  <c r="T26" i="1" l="1"/>
  <c r="R26" i="1"/>
  <c r="AH26" i="1"/>
  <c r="AD26" i="1"/>
  <c r="AF26" i="1"/>
  <c r="AJ26" i="1"/>
  <c r="AR26" i="1" l="1"/>
  <c r="AS26" i="1" s="1"/>
  <c r="D17" i="1" l="1"/>
  <c r="AQ17" i="1" l="1"/>
  <c r="AB17" i="1"/>
  <c r="T17" i="1"/>
  <c r="I17" i="1"/>
  <c r="J17" i="1" s="1"/>
  <c r="AF17" i="1" s="1"/>
  <c r="P17" i="1" l="1"/>
  <c r="V17" i="1" s="1"/>
  <c r="AJ17" i="1"/>
  <c r="AR17" i="1" s="1"/>
  <c r="AS17" i="1" s="1"/>
  <c r="X27" i="1" l="1"/>
  <c r="Y27" i="1" s="1"/>
  <c r="I27" i="1"/>
  <c r="O27" i="1" s="1"/>
  <c r="AQ25" i="1"/>
  <c r="AL25" i="1"/>
  <c r="X25" i="1"/>
  <c r="Y25" i="1" s="1"/>
  <c r="AQ24" i="1"/>
  <c r="X24" i="1"/>
  <c r="Y24" i="1" s="1"/>
  <c r="I24" i="1"/>
  <c r="O24" i="1" s="1"/>
  <c r="T24" i="1" s="1"/>
  <c r="X23" i="1"/>
  <c r="Y23" i="1" s="1"/>
  <c r="I23" i="1"/>
  <c r="O23" i="1" s="1"/>
  <c r="I21" i="1"/>
  <c r="AQ19" i="1"/>
  <c r="AB29" i="1"/>
  <c r="D19" i="1"/>
  <c r="D20" i="1" s="1"/>
  <c r="AQ18" i="1"/>
  <c r="X18" i="1"/>
  <c r="Y18" i="1" s="1"/>
  <c r="I18" i="1"/>
  <c r="O18" i="1" s="1"/>
  <c r="AQ15" i="1"/>
  <c r="X15" i="1"/>
  <c r="Y15" i="1" s="1"/>
  <c r="I15" i="1"/>
  <c r="O15" i="1" s="1"/>
  <c r="T15" i="1" s="1"/>
  <c r="AQ14" i="1"/>
  <c r="X14" i="1"/>
  <c r="Y14" i="1" s="1"/>
  <c r="I14" i="1"/>
  <c r="O14" i="1" s="1"/>
  <c r="X13" i="1"/>
  <c r="Y13" i="1" s="1"/>
  <c r="I13" i="1"/>
  <c r="O13" i="1" s="1"/>
  <c r="P5" i="1"/>
  <c r="J14" i="1" l="1"/>
  <c r="AH14" i="1" s="1"/>
  <c r="J27" i="1"/>
  <c r="AJ27" i="1" s="1"/>
  <c r="J13" i="1"/>
  <c r="AH13" i="1" s="1"/>
  <c r="J18" i="1"/>
  <c r="AH18" i="1" s="1"/>
  <c r="P24" i="1"/>
  <c r="V24" i="1" s="1"/>
  <c r="P13" i="1"/>
  <c r="V13" i="1" s="1"/>
  <c r="P14" i="1"/>
  <c r="V14" i="1" s="1"/>
  <c r="J15" i="1"/>
  <c r="AH15" i="1" s="1"/>
  <c r="P18" i="1"/>
  <c r="V18" i="1" s="1"/>
  <c r="I19" i="1"/>
  <c r="O19" i="1" s="1"/>
  <c r="R19" i="1" s="1"/>
  <c r="J24" i="1"/>
  <c r="AH24" i="1" s="1"/>
  <c r="AM25" i="1"/>
  <c r="AN25" i="1" s="1"/>
  <c r="P27" i="1"/>
  <c r="V27" i="1" s="1"/>
  <c r="P15" i="1"/>
  <c r="V15" i="1" s="1"/>
  <c r="R15" i="1"/>
  <c r="AL20" i="1"/>
  <c r="AN20" i="1" s="1"/>
  <c r="X20" i="1"/>
  <c r="Y20" i="1" s="1"/>
  <c r="P21" i="1"/>
  <c r="V21" i="1" s="1"/>
  <c r="J21" i="1"/>
  <c r="O21" i="1"/>
  <c r="T13" i="1"/>
  <c r="R13" i="1"/>
  <c r="T14" i="1"/>
  <c r="R14" i="1"/>
  <c r="T18" i="1"/>
  <c r="R18" i="1"/>
  <c r="T23" i="1"/>
  <c r="R23" i="1"/>
  <c r="AF14" i="1"/>
  <c r="AJ14" i="1"/>
  <c r="AF15" i="1"/>
  <c r="X19" i="1"/>
  <c r="Y19" i="1" s="1"/>
  <c r="R27" i="1"/>
  <c r="T27" i="1"/>
  <c r="D28" i="1"/>
  <c r="AD14" i="1"/>
  <c r="AD15" i="1"/>
  <c r="AD18" i="1"/>
  <c r="AQ23" i="1"/>
  <c r="X21" i="1"/>
  <c r="Y21" i="1" s="1"/>
  <c r="AQ21" i="1"/>
  <c r="P23" i="1"/>
  <c r="V23" i="1" s="1"/>
  <c r="J23" i="1"/>
  <c r="R24" i="1"/>
  <c r="AJ18" i="1" l="1"/>
  <c r="AJ13" i="1"/>
  <c r="AD24" i="1"/>
  <c r="AD13" i="1"/>
  <c r="AF27" i="1"/>
  <c r="AH27" i="1"/>
  <c r="AF18" i="1"/>
  <c r="AR18" i="1" s="1"/>
  <c r="AS18" i="1" s="1"/>
  <c r="AD27" i="1"/>
  <c r="J19" i="1"/>
  <c r="AD19" i="1" s="1"/>
  <c r="T19" i="1"/>
  <c r="AJ24" i="1"/>
  <c r="AF24" i="1"/>
  <c r="AF13" i="1"/>
  <c r="AR25" i="1"/>
  <c r="AS25" i="1" s="1"/>
  <c r="AR14" i="1"/>
  <c r="AS14" i="1" s="1"/>
  <c r="P19" i="1"/>
  <c r="V19" i="1" s="1"/>
  <c r="AJ15" i="1"/>
  <c r="AR15" i="1" s="1"/>
  <c r="AS15" i="1" s="1"/>
  <c r="AR20" i="1"/>
  <c r="AS20" i="1" s="1"/>
  <c r="AH23" i="1"/>
  <c r="AD23" i="1"/>
  <c r="AF23" i="1"/>
  <c r="AJ23" i="1"/>
  <c r="AL22" i="1"/>
  <c r="AN22" i="1" s="1"/>
  <c r="X22" i="1"/>
  <c r="Y22" i="1" s="1"/>
  <c r="AQ29" i="1"/>
  <c r="AL28" i="1"/>
  <c r="X28" i="1"/>
  <c r="Y28" i="1" s="1"/>
  <c r="AM28" i="1"/>
  <c r="AH21" i="1"/>
  <c r="AD21" i="1"/>
  <c r="AJ21" i="1"/>
  <c r="AF21" i="1"/>
  <c r="T21" i="1"/>
  <c r="R21" i="1"/>
  <c r="AR27" i="1" l="1"/>
  <c r="AS27" i="1" s="1"/>
  <c r="AR13" i="1"/>
  <c r="AS13" i="1" s="1"/>
  <c r="AH19" i="1"/>
  <c r="AR24" i="1"/>
  <c r="AS24" i="1" s="1"/>
  <c r="AF19" i="1"/>
  <c r="AJ19" i="1"/>
  <c r="AR22" i="1"/>
  <c r="AS22" i="1" s="1"/>
  <c r="AR23" i="1"/>
  <c r="AS23" i="1" s="1"/>
  <c r="AR21" i="1"/>
  <c r="AS21" i="1" s="1"/>
  <c r="Y29" i="1"/>
  <c r="AN28" i="1"/>
  <c r="AN29" i="1" s="1"/>
  <c r="O29" i="1"/>
  <c r="AR19" i="1" l="1"/>
  <c r="AS19" i="1" s="1"/>
  <c r="P29" i="1"/>
  <c r="AH29" i="1"/>
  <c r="AJ29" i="1"/>
  <c r="R29" i="1"/>
  <c r="V29" i="1"/>
  <c r="AF29" i="1"/>
  <c r="AD29" i="1"/>
  <c r="AR28" i="1"/>
  <c r="AS28" i="1" s="1"/>
  <c r="AS29" i="1" l="1"/>
  <c r="AR29" i="1"/>
  <c r="T29" i="1"/>
</calcChain>
</file>

<file path=xl/sharedStrings.xml><?xml version="1.0" encoding="utf-8"?>
<sst xmlns="http://schemas.openxmlformats.org/spreadsheetml/2006/main" count="154" uniqueCount="110">
  <si>
    <t>Урожайность, ц/га</t>
  </si>
  <si>
    <t>Валовой сбор, т</t>
  </si>
  <si>
    <t>Норма высева, ц/га:</t>
  </si>
  <si>
    <t xml:space="preserve">Средства хим.защиты: </t>
  </si>
  <si>
    <t>Площадь, га:</t>
  </si>
  <si>
    <t>Предшественник:</t>
  </si>
  <si>
    <t>Норма внесения удобрений (N,P,K), кг/га:</t>
  </si>
  <si>
    <t>Стоимость перевозки, руб./т:</t>
  </si>
  <si>
    <t>Цена, руб/л</t>
  </si>
  <si>
    <t>№ п/п</t>
  </si>
  <si>
    <t>Наименование работ и средства механизации</t>
  </si>
  <si>
    <t>Единица измерения</t>
  </si>
  <si>
    <t>Обьемы работ в физическом выражении</t>
  </si>
  <si>
    <t>Состав агрегата</t>
  </si>
  <si>
    <t>Календарные сроки работ</t>
  </si>
  <si>
    <t>Норма выроботки за смену</t>
  </si>
  <si>
    <t>Количество нормосмен в работе</t>
  </si>
  <si>
    <t>Затраты труда за норму, ч</t>
  </si>
  <si>
    <t xml:space="preserve">Обслуживающий персонал для выполнения нормы </t>
  </si>
  <si>
    <t>Тарифная ставка за норму, руб</t>
  </si>
  <si>
    <t xml:space="preserve">Тарифный фонд зарплаты на весь обьем работы, всего(руб.коп.) </t>
  </si>
  <si>
    <t>Надбавка за класность</t>
  </si>
  <si>
    <t>Дополнительная и повышенная оплата</t>
  </si>
  <si>
    <t>Дизельное топливо</t>
  </si>
  <si>
    <t>Электроэнергия</t>
  </si>
  <si>
    <t>Амортизация, руб</t>
  </si>
  <si>
    <t>Текущий ремонт, руб.</t>
  </si>
  <si>
    <t>Автотранспорт</t>
  </si>
  <si>
    <t>Удобрения, СХЗ, стимулятор роста, семена</t>
  </si>
  <si>
    <t>Прямые затраты</t>
  </si>
  <si>
    <t>Механизаторов</t>
  </si>
  <si>
    <t>Разнорабочих</t>
  </si>
  <si>
    <t>Тракторы</t>
  </si>
  <si>
    <t>Сельхоз машины</t>
  </si>
  <si>
    <t>трактор/автомобиль</t>
  </si>
  <si>
    <t>прицепное/навесное вспомогательное оборудование</t>
  </si>
  <si>
    <t xml:space="preserve">Механизаторов </t>
  </si>
  <si>
    <t>% к тарифу</t>
  </si>
  <si>
    <t>Сумма,руб.</t>
  </si>
  <si>
    <t>%  к тарифу</t>
  </si>
  <si>
    <t>Сумма, руб.</t>
  </si>
  <si>
    <t>%  к оплате</t>
  </si>
  <si>
    <t>на единицу работы, л</t>
  </si>
  <si>
    <t>Всего,  л</t>
  </si>
  <si>
    <t>Стоимость, руб.</t>
  </si>
  <si>
    <t>мощность эл. двигателя (кВт час)</t>
  </si>
  <si>
    <t>Стоимость 1 кВт часа, руб.</t>
  </si>
  <si>
    <t>Стоимость всего, руб.</t>
  </si>
  <si>
    <t>на 1 час работы</t>
  </si>
  <si>
    <t>Всего</t>
  </si>
  <si>
    <t>Растояние перевозки км</t>
  </si>
  <si>
    <t>Всего т-км</t>
  </si>
  <si>
    <t>Стоимость 1 т-км, руб.</t>
  </si>
  <si>
    <t>Стоемость всего, руб.</t>
  </si>
  <si>
    <t>количество, т</t>
  </si>
  <si>
    <t>цена, руб./т</t>
  </si>
  <si>
    <t>стоимость, руб</t>
  </si>
  <si>
    <t>Всего, руб.</t>
  </si>
  <si>
    <t>на 1 га,руб.</t>
  </si>
  <si>
    <t>га</t>
  </si>
  <si>
    <t>т</t>
  </si>
  <si>
    <t>Manitiou 1436</t>
  </si>
  <si>
    <t>Подвоз мин.удобрений до 10км</t>
  </si>
  <si>
    <t>КАМАЗ</t>
  </si>
  <si>
    <t>К-744</t>
  </si>
  <si>
    <t>ПНУ-8-40</t>
  </si>
  <si>
    <t>СБГ 22</t>
  </si>
  <si>
    <t>Tiler master 16</t>
  </si>
  <si>
    <t>Погрузка семян</t>
  </si>
  <si>
    <t>Подвоз семян до 10км</t>
  </si>
  <si>
    <t>Посев с внесением мин.удобрений</t>
  </si>
  <si>
    <t>МТЗ-82</t>
  </si>
  <si>
    <t>БЗСС-1,0</t>
  </si>
  <si>
    <t>Подвоз воды  до 10км</t>
  </si>
  <si>
    <t>V</t>
  </si>
  <si>
    <t>Полесье 1218</t>
  </si>
  <si>
    <t>IX</t>
  </si>
  <si>
    <t>Перевозка зерна на ток до 10км</t>
  </si>
  <si>
    <t>Итого</t>
  </si>
  <si>
    <t>ТУМАН 2</t>
  </si>
  <si>
    <t>ПС-10</t>
  </si>
  <si>
    <t>VII-VIII</t>
  </si>
  <si>
    <t>VI-VII</t>
  </si>
  <si>
    <t>VIII-IX</t>
  </si>
  <si>
    <t>Уборка урожая однофазным способом</t>
  </si>
  <si>
    <t>Культура: просо</t>
  </si>
  <si>
    <t>Лущение стерни 6-8 см</t>
  </si>
  <si>
    <t>Вспашка зяби</t>
  </si>
  <si>
    <t>Весеннее боронование (при физической спелости верхнего слоя почвы)</t>
  </si>
  <si>
    <t xml:space="preserve">К-744 </t>
  </si>
  <si>
    <t>Предпосевная культивация 6-8 см</t>
  </si>
  <si>
    <t>ЛДГ-20</t>
  </si>
  <si>
    <t>Культивация 8-10 см</t>
  </si>
  <si>
    <t>IV-V</t>
  </si>
  <si>
    <t>III -IV</t>
  </si>
  <si>
    <t xml:space="preserve">га </t>
  </si>
  <si>
    <t>Боронование до всходов (3-4 см)</t>
  </si>
  <si>
    <t>Погрузка мин.удобрений (аммофос)</t>
  </si>
  <si>
    <t>Обработка посевов гербицидом (2-этилгексиловый эфир 2,4-Д кислоты )</t>
  </si>
  <si>
    <t>МТЗ- 1221</t>
  </si>
  <si>
    <t>СЗ-5,4 Белинсксельмаш</t>
  </si>
  <si>
    <t>Протравитель Тиабендазол 25 г/л + Флутриафол 25 г/л, л/т</t>
  </si>
  <si>
    <t>Гербицид 2,4-Д (2-этилгексиловый эфир) 410 г/л+Флорасулам 7,4 г/л</t>
  </si>
  <si>
    <t>Удобрения Аммофос</t>
  </si>
  <si>
    <t>65000 РУБ/Т</t>
  </si>
  <si>
    <t>Протравливание семян Тиабендазол 25 г/л + Флутриафол 25 г/л</t>
  </si>
  <si>
    <t>Сухостепная зона каштановых почв (Правобережье)</t>
  </si>
  <si>
    <t>озимая пшеница</t>
  </si>
  <si>
    <t>ГАЗ-NEXT</t>
  </si>
  <si>
    <t>ТЕХНОЛОГИЧЕСКАЯ КАРТА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</si>
</sst>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0"/>
      <name val="Arial Cyr"/>
      <charset val="204"/>
    </font>
    <font>
      <b/>
      <sz val="14"/>
      <name val="Arial Cyr"/>
      <charset val="204"/>
    </font>
    <font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i/>
      <sz val="8"/>
      <color theme="1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2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 textRotation="90" wrapText="1"/>
    </xf>
    <xf numFmtId="0" fontId="4" fillId="0" borderId="13" xfId="0" applyFont="1" applyBorder="1" applyAlignment="1">
      <alignment textRotation="90"/>
    </xf>
    <xf numFmtId="0" fontId="4" fillId="0" borderId="8" xfId="0" applyFont="1" applyBorder="1" applyAlignment="1">
      <alignment horizontal="center" textRotation="90" wrapText="1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2" fontId="4" fillId="4" borderId="1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4" fillId="3" borderId="13" xfId="0" applyFont="1" applyFill="1" applyBorder="1" applyAlignment="1">
      <alignment vertical="center" wrapText="1"/>
    </xf>
    <xf numFmtId="2" fontId="4" fillId="3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3" borderId="13" xfId="0" applyNumberFormat="1" applyFont="1" applyFill="1" applyBorder="1" applyAlignment="1">
      <alignment vertical="center" wrapText="1"/>
    </xf>
    <xf numFmtId="0" fontId="0" fillId="0" borderId="0" xfId="0" applyAlignment="1"/>
    <xf numFmtId="20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45" wrapText="1"/>
    </xf>
    <xf numFmtId="0" fontId="4" fillId="0" borderId="3" xfId="0" applyFont="1" applyBorder="1" applyAlignment="1">
      <alignment horizontal="center" vertical="center" textRotation="45" wrapText="1"/>
    </xf>
    <xf numFmtId="0" fontId="4" fillId="0" borderId="9" xfId="0" applyFont="1" applyBorder="1" applyAlignment="1">
      <alignment horizontal="center" vertical="center" textRotation="45" wrapText="1"/>
    </xf>
    <xf numFmtId="0" fontId="4" fillId="0" borderId="10" xfId="0" applyFont="1" applyBorder="1" applyAlignment="1">
      <alignment horizontal="center" vertical="center" textRotation="45" wrapText="1"/>
    </xf>
    <xf numFmtId="0" fontId="4" fillId="0" borderId="1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S32"/>
  <sheetViews>
    <sheetView tabSelected="1" topLeftCell="D1" zoomScale="90" zoomScaleNormal="90" workbookViewId="0">
      <selection activeCell="Q9" sqref="Q9:R10"/>
    </sheetView>
  </sheetViews>
  <sheetFormatPr defaultRowHeight="12.75" x14ac:dyDescent="0.2"/>
  <cols>
    <col min="1" max="1" width="4.140625" customWidth="1"/>
    <col min="2" max="2" width="42.28515625" customWidth="1"/>
    <col min="3" max="3" width="4.7109375" customWidth="1"/>
    <col min="4" max="4" width="7" customWidth="1"/>
    <col min="5" max="5" width="13.28515625" customWidth="1"/>
    <col min="6" max="6" width="11.42578125" customWidth="1"/>
    <col min="7" max="7" width="5.5703125" customWidth="1"/>
    <col min="8" max="11" width="6.28515625" customWidth="1"/>
    <col min="12" max="12" width="6" customWidth="1"/>
    <col min="13" max="13" width="5.5703125" customWidth="1"/>
    <col min="14" max="14" width="5.7109375" customWidth="1"/>
    <col min="15" max="15" width="7.85546875" customWidth="1"/>
    <col min="16" max="16" width="6.42578125" customWidth="1"/>
    <col min="17" max="17" width="4.7109375" customWidth="1"/>
    <col min="18" max="18" width="7.5703125" customWidth="1"/>
    <col min="19" max="19" width="4.5703125" customWidth="1"/>
    <col min="20" max="20" width="7.7109375" customWidth="1"/>
    <col min="21" max="21" width="5.140625" customWidth="1"/>
    <col min="22" max="22" width="5.5703125" customWidth="1"/>
    <col min="23" max="23" width="5.28515625" customWidth="1"/>
    <col min="24" max="24" width="5.42578125" customWidth="1"/>
    <col min="25" max="25" width="8.28515625" customWidth="1"/>
    <col min="26" max="26" width="6" customWidth="1"/>
    <col min="27" max="27" width="6.140625" customWidth="1"/>
    <col min="28" max="28" width="5.7109375" customWidth="1"/>
    <col min="29" max="29" width="6.42578125" customWidth="1"/>
    <col min="30" max="30" width="8.28515625" customWidth="1"/>
    <col min="31" max="31" width="6.42578125" customWidth="1"/>
    <col min="32" max="32" width="8.28515625" customWidth="1"/>
    <col min="33" max="33" width="7.28515625" customWidth="1"/>
    <col min="34" max="34" width="8" customWidth="1"/>
    <col min="35" max="35" width="6.7109375" customWidth="1"/>
    <col min="36" max="36" width="9.42578125" customWidth="1"/>
    <col min="37" max="37" width="5.5703125" customWidth="1"/>
    <col min="38" max="38" width="5.85546875" customWidth="1"/>
    <col min="39" max="39" width="5.7109375" customWidth="1"/>
    <col min="40" max="40" width="7.140625" customWidth="1"/>
    <col min="41" max="41" width="6.5703125" customWidth="1"/>
    <col min="42" max="42" width="9.5703125" customWidth="1"/>
    <col min="43" max="43" width="8.85546875" customWidth="1"/>
  </cols>
  <sheetData>
    <row r="3" spans="1:45" ht="18" x14ac:dyDescent="0.25">
      <c r="I3" s="67" t="s">
        <v>109</v>
      </c>
      <c r="J3" s="67"/>
      <c r="K3" s="67"/>
      <c r="L3" s="67"/>
      <c r="M3" s="67"/>
      <c r="N3" s="67"/>
      <c r="O3" s="67"/>
      <c r="P3" s="67"/>
      <c r="AC3" s="46" t="s">
        <v>103</v>
      </c>
      <c r="AD3" s="46"/>
      <c r="AG3" s="47">
        <v>0.53611111111111109</v>
      </c>
      <c r="AI3" t="s">
        <v>104</v>
      </c>
    </row>
    <row r="4" spans="1:45" ht="22.9" customHeight="1" x14ac:dyDescent="0.2"/>
    <row r="5" spans="1:45" ht="48" customHeight="1" x14ac:dyDescent="0.2">
      <c r="A5" s="68" t="s">
        <v>106</v>
      </c>
      <c r="B5" s="68"/>
      <c r="C5" s="68"/>
      <c r="D5" s="68"/>
      <c r="E5" s="69" t="s">
        <v>85</v>
      </c>
      <c r="F5" s="69"/>
      <c r="G5" s="69"/>
      <c r="H5" s="69"/>
      <c r="I5" t="s">
        <v>0</v>
      </c>
      <c r="K5" s="1"/>
      <c r="L5" s="2">
        <v>15</v>
      </c>
      <c r="M5" s="70" t="s">
        <v>1</v>
      </c>
      <c r="N5" s="70"/>
      <c r="O5" s="70"/>
      <c r="P5" s="2">
        <f>L5*10</f>
        <v>150</v>
      </c>
      <c r="R5" s="70" t="s">
        <v>2</v>
      </c>
      <c r="S5" s="70"/>
      <c r="T5" s="70"/>
      <c r="U5" s="41">
        <v>0.28000000000000003</v>
      </c>
      <c r="Y5" s="70" t="s">
        <v>3</v>
      </c>
      <c r="Z5" s="70"/>
      <c r="AA5" s="70"/>
      <c r="AC5" s="71" t="s">
        <v>101</v>
      </c>
      <c r="AD5" s="71"/>
      <c r="AE5" s="71"/>
      <c r="AF5">
        <v>2</v>
      </c>
      <c r="AH5" s="72" t="s">
        <v>102</v>
      </c>
      <c r="AI5" s="70"/>
      <c r="AJ5" s="70"/>
      <c r="AK5" s="70"/>
      <c r="AL5" s="70"/>
      <c r="AM5">
        <v>0.4</v>
      </c>
    </row>
    <row r="6" spans="1:45" x14ac:dyDescent="0.2">
      <c r="E6" s="69" t="s">
        <v>4</v>
      </c>
      <c r="F6" s="69"/>
      <c r="G6" s="2">
        <v>100</v>
      </c>
      <c r="AC6" s="70" t="s">
        <v>8</v>
      </c>
      <c r="AD6" s="70"/>
      <c r="AF6">
        <v>1200</v>
      </c>
      <c r="AH6" s="70"/>
      <c r="AI6" s="70"/>
      <c r="AJ6" s="70"/>
      <c r="AK6" s="70"/>
      <c r="AL6" s="70"/>
      <c r="AM6" s="70"/>
    </row>
    <row r="7" spans="1:45" x14ac:dyDescent="0.2">
      <c r="E7" s="69" t="s">
        <v>5</v>
      </c>
      <c r="F7" s="69"/>
      <c r="G7" s="28" t="s">
        <v>107</v>
      </c>
      <c r="I7" t="s">
        <v>6</v>
      </c>
      <c r="O7">
        <v>45</v>
      </c>
      <c r="P7">
        <v>25</v>
      </c>
      <c r="Q7">
        <v>25</v>
      </c>
      <c r="R7" s="70" t="s">
        <v>7</v>
      </c>
      <c r="S7" s="70"/>
      <c r="T7" s="70"/>
      <c r="U7" s="70"/>
      <c r="V7" s="70"/>
      <c r="W7">
        <v>250</v>
      </c>
      <c r="AH7" s="70" t="s">
        <v>8</v>
      </c>
      <c r="AI7" s="70"/>
      <c r="AM7">
        <v>540</v>
      </c>
    </row>
    <row r="9" spans="1:45" ht="21.75" customHeight="1" x14ac:dyDescent="0.2">
      <c r="A9" s="61" t="s">
        <v>9</v>
      </c>
      <c r="B9" s="64" t="s">
        <v>10</v>
      </c>
      <c r="C9" s="61" t="s">
        <v>11</v>
      </c>
      <c r="D9" s="61" t="s">
        <v>12</v>
      </c>
      <c r="E9" s="57" t="s">
        <v>13</v>
      </c>
      <c r="F9" s="58"/>
      <c r="G9" s="61" t="s">
        <v>14</v>
      </c>
      <c r="H9" s="61" t="s">
        <v>15</v>
      </c>
      <c r="I9" s="61" t="s">
        <v>16</v>
      </c>
      <c r="J9" s="61" t="s">
        <v>17</v>
      </c>
      <c r="K9" s="48" t="s">
        <v>18</v>
      </c>
      <c r="L9" s="50"/>
      <c r="M9" s="48" t="s">
        <v>19</v>
      </c>
      <c r="N9" s="50"/>
      <c r="O9" s="48" t="s">
        <v>20</v>
      </c>
      <c r="P9" s="50"/>
      <c r="Q9" s="57" t="s">
        <v>21</v>
      </c>
      <c r="R9" s="58"/>
      <c r="S9" s="54" t="s">
        <v>22</v>
      </c>
      <c r="T9" s="56"/>
      <c r="U9" s="56"/>
      <c r="V9" s="55"/>
      <c r="W9" s="48" t="s">
        <v>23</v>
      </c>
      <c r="X9" s="49"/>
      <c r="Y9" s="50"/>
      <c r="Z9" s="48" t="s">
        <v>24</v>
      </c>
      <c r="AA9" s="49"/>
      <c r="AB9" s="49"/>
      <c r="AC9" s="54" t="s">
        <v>25</v>
      </c>
      <c r="AD9" s="56"/>
      <c r="AE9" s="56"/>
      <c r="AF9" s="55"/>
      <c r="AG9" s="54" t="s">
        <v>26</v>
      </c>
      <c r="AH9" s="56"/>
      <c r="AI9" s="56"/>
      <c r="AJ9" s="55"/>
      <c r="AK9" s="48" t="s">
        <v>27</v>
      </c>
      <c r="AL9" s="49"/>
      <c r="AM9" s="49"/>
      <c r="AN9" s="50"/>
      <c r="AO9" s="48" t="s">
        <v>28</v>
      </c>
      <c r="AP9" s="49"/>
      <c r="AQ9" s="49"/>
      <c r="AR9" s="48" t="s">
        <v>29</v>
      </c>
      <c r="AS9" s="50"/>
    </row>
    <row r="10" spans="1:45" ht="35.25" customHeight="1" x14ac:dyDescent="0.2">
      <c r="A10" s="62"/>
      <c r="B10" s="65"/>
      <c r="C10" s="62"/>
      <c r="D10" s="62"/>
      <c r="E10" s="59"/>
      <c r="F10" s="60"/>
      <c r="G10" s="62"/>
      <c r="H10" s="62"/>
      <c r="I10" s="62"/>
      <c r="J10" s="62"/>
      <c r="K10" s="51"/>
      <c r="L10" s="53"/>
      <c r="M10" s="51"/>
      <c r="N10" s="53"/>
      <c r="O10" s="51"/>
      <c r="P10" s="53"/>
      <c r="Q10" s="59"/>
      <c r="R10" s="60"/>
      <c r="S10" s="54" t="s">
        <v>30</v>
      </c>
      <c r="T10" s="55"/>
      <c r="U10" s="54" t="s">
        <v>31</v>
      </c>
      <c r="V10" s="55"/>
      <c r="W10" s="51"/>
      <c r="X10" s="52"/>
      <c r="Y10" s="53"/>
      <c r="Z10" s="51"/>
      <c r="AA10" s="52"/>
      <c r="AB10" s="52"/>
      <c r="AC10" s="54" t="s">
        <v>32</v>
      </c>
      <c r="AD10" s="55"/>
      <c r="AE10" s="54" t="s">
        <v>33</v>
      </c>
      <c r="AF10" s="55"/>
      <c r="AG10" s="54" t="s">
        <v>32</v>
      </c>
      <c r="AH10" s="55"/>
      <c r="AI10" s="54" t="s">
        <v>33</v>
      </c>
      <c r="AJ10" s="55"/>
      <c r="AK10" s="51"/>
      <c r="AL10" s="52"/>
      <c r="AM10" s="52"/>
      <c r="AN10" s="53"/>
      <c r="AO10" s="51"/>
      <c r="AP10" s="52"/>
      <c r="AQ10" s="52"/>
      <c r="AR10" s="51"/>
      <c r="AS10" s="53"/>
    </row>
    <row r="11" spans="1:45" ht="84.75" x14ac:dyDescent="0.2">
      <c r="A11" s="63"/>
      <c r="B11" s="66"/>
      <c r="C11" s="63"/>
      <c r="D11" s="63"/>
      <c r="E11" s="3" t="s">
        <v>34</v>
      </c>
      <c r="F11" s="3" t="s">
        <v>35</v>
      </c>
      <c r="G11" s="63"/>
      <c r="H11" s="63"/>
      <c r="I11" s="63"/>
      <c r="J11" s="63"/>
      <c r="K11" s="4" t="s">
        <v>36</v>
      </c>
      <c r="L11" s="4" t="s">
        <v>31</v>
      </c>
      <c r="M11" s="4" t="s">
        <v>36</v>
      </c>
      <c r="N11" s="4" t="s">
        <v>31</v>
      </c>
      <c r="O11" s="4" t="s">
        <v>36</v>
      </c>
      <c r="P11" s="4" t="s">
        <v>31</v>
      </c>
      <c r="Q11" s="4" t="s">
        <v>37</v>
      </c>
      <c r="R11" s="4" t="s">
        <v>38</v>
      </c>
      <c r="S11" s="4" t="s">
        <v>39</v>
      </c>
      <c r="T11" s="4" t="s">
        <v>40</v>
      </c>
      <c r="U11" s="4" t="s">
        <v>41</v>
      </c>
      <c r="V11" s="4" t="s">
        <v>40</v>
      </c>
      <c r="W11" s="4" t="s">
        <v>42</v>
      </c>
      <c r="X11" s="4" t="s">
        <v>43</v>
      </c>
      <c r="Y11" s="4" t="s">
        <v>44</v>
      </c>
      <c r="Z11" s="4" t="s">
        <v>45</v>
      </c>
      <c r="AA11" s="4" t="s">
        <v>46</v>
      </c>
      <c r="AB11" s="4" t="s">
        <v>47</v>
      </c>
      <c r="AC11" s="4" t="s">
        <v>48</v>
      </c>
      <c r="AD11" s="4" t="s">
        <v>49</v>
      </c>
      <c r="AE11" s="4" t="s">
        <v>48</v>
      </c>
      <c r="AF11" s="4" t="s">
        <v>49</v>
      </c>
      <c r="AG11" s="4" t="s">
        <v>48</v>
      </c>
      <c r="AH11" s="4" t="s">
        <v>49</v>
      </c>
      <c r="AI11" s="4" t="s">
        <v>48</v>
      </c>
      <c r="AJ11" s="4" t="s">
        <v>49</v>
      </c>
      <c r="AK11" s="4" t="s">
        <v>50</v>
      </c>
      <c r="AL11" s="4" t="s">
        <v>51</v>
      </c>
      <c r="AM11" s="4" t="s">
        <v>52</v>
      </c>
      <c r="AN11" s="4" t="s">
        <v>53</v>
      </c>
      <c r="AO11" s="5" t="s">
        <v>54</v>
      </c>
      <c r="AP11" s="6" t="s">
        <v>55</v>
      </c>
      <c r="AQ11" s="6" t="s">
        <v>56</v>
      </c>
      <c r="AR11" s="4" t="s">
        <v>57</v>
      </c>
      <c r="AS11" s="4" t="s">
        <v>58</v>
      </c>
    </row>
    <row r="12" spans="1:45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8">
        <v>8</v>
      </c>
      <c r="I12" s="8">
        <v>9</v>
      </c>
      <c r="J12" s="8">
        <v>10</v>
      </c>
      <c r="K12" s="8">
        <v>11</v>
      </c>
      <c r="L12" s="7">
        <v>12</v>
      </c>
      <c r="M12" s="7">
        <v>13</v>
      </c>
      <c r="N12" s="7">
        <v>14</v>
      </c>
      <c r="O12" s="7">
        <v>15</v>
      </c>
      <c r="P12" s="7">
        <v>16</v>
      </c>
      <c r="Q12" s="7">
        <v>17</v>
      </c>
      <c r="R12" s="7">
        <v>18</v>
      </c>
      <c r="S12" s="7">
        <v>19</v>
      </c>
      <c r="T12" s="7">
        <v>20</v>
      </c>
      <c r="U12" s="7">
        <v>21</v>
      </c>
      <c r="V12" s="7">
        <v>22</v>
      </c>
      <c r="W12" s="7">
        <v>23</v>
      </c>
      <c r="X12" s="7">
        <v>24</v>
      </c>
      <c r="Y12" s="7">
        <v>25</v>
      </c>
      <c r="Z12" s="7">
        <v>26</v>
      </c>
      <c r="AA12" s="7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7">
        <v>34</v>
      </c>
      <c r="AI12" s="7">
        <v>35</v>
      </c>
      <c r="AJ12" s="7">
        <v>36</v>
      </c>
      <c r="AK12" s="7">
        <v>37</v>
      </c>
      <c r="AL12" s="7">
        <v>38</v>
      </c>
      <c r="AM12" s="7">
        <v>39</v>
      </c>
      <c r="AN12" s="7">
        <v>40</v>
      </c>
      <c r="AO12" s="7">
        <v>41</v>
      </c>
      <c r="AP12" s="7">
        <v>42</v>
      </c>
      <c r="AQ12" s="7">
        <v>43</v>
      </c>
      <c r="AR12" s="7">
        <v>44</v>
      </c>
      <c r="AS12" s="7">
        <v>45</v>
      </c>
    </row>
    <row r="13" spans="1:45" ht="40.5" customHeight="1" x14ac:dyDescent="0.2">
      <c r="A13" s="9">
        <v>1</v>
      </c>
      <c r="B13" s="37" t="s">
        <v>86</v>
      </c>
      <c r="C13" s="33" t="s">
        <v>59</v>
      </c>
      <c r="D13" s="36">
        <v>100</v>
      </c>
      <c r="E13" s="37" t="s">
        <v>64</v>
      </c>
      <c r="F13" s="37" t="s">
        <v>91</v>
      </c>
      <c r="G13" s="36" t="s">
        <v>81</v>
      </c>
      <c r="H13" s="33">
        <v>40</v>
      </c>
      <c r="I13" s="10">
        <f>D13/H13</f>
        <v>2.5</v>
      </c>
      <c r="J13" s="10">
        <f t="shared" ref="J13:J19" si="0">I13*7</f>
        <v>17.5</v>
      </c>
      <c r="K13" s="33">
        <v>1</v>
      </c>
      <c r="L13" s="33"/>
      <c r="M13" s="11">
        <v>1729</v>
      </c>
      <c r="N13" s="9"/>
      <c r="O13" s="12">
        <f>I13*M13</f>
        <v>4322.5</v>
      </c>
      <c r="P13" s="12">
        <f t="shared" ref="P13:P19" si="1">I13*N13</f>
        <v>0</v>
      </c>
      <c r="Q13" s="11"/>
      <c r="R13" s="12">
        <f>O13*Q13/100</f>
        <v>0</v>
      </c>
      <c r="S13" s="11"/>
      <c r="T13" s="12">
        <f t="shared" ref="T13:T19" si="2">O13*S13/100</f>
        <v>0</v>
      </c>
      <c r="U13" s="13"/>
      <c r="V13" s="12">
        <f t="shared" ref="V13:V19" si="3">P13*U13/100</f>
        <v>0</v>
      </c>
      <c r="W13" s="9">
        <v>6.5</v>
      </c>
      <c r="X13" s="9">
        <f t="shared" ref="X13" si="4">W13*D13</f>
        <v>650</v>
      </c>
      <c r="Y13" s="12">
        <f t="shared" ref="Y13" si="5">X13*57</f>
        <v>37050</v>
      </c>
      <c r="Z13" s="9"/>
      <c r="AA13" s="9"/>
      <c r="AB13" s="14"/>
      <c r="AC13" s="9">
        <v>333</v>
      </c>
      <c r="AD13" s="12">
        <f>AC13*J13</f>
        <v>5827.5</v>
      </c>
      <c r="AE13" s="9">
        <v>523</v>
      </c>
      <c r="AF13" s="12">
        <f t="shared" ref="AF13:AF19" si="6">AE13*J13</f>
        <v>9152.5</v>
      </c>
      <c r="AG13" s="9">
        <v>333</v>
      </c>
      <c r="AH13" s="12">
        <f>AG13*J13</f>
        <v>5827.5</v>
      </c>
      <c r="AI13" s="9">
        <v>369</v>
      </c>
      <c r="AJ13" s="15">
        <f t="shared" ref="AJ13:AJ19" si="7">AI13*J13</f>
        <v>6457.5</v>
      </c>
      <c r="AK13" s="9"/>
      <c r="AL13" s="9"/>
      <c r="AM13" s="9"/>
      <c r="AN13" s="14"/>
      <c r="AO13" s="10"/>
      <c r="AP13" s="10"/>
      <c r="AQ13" s="34"/>
      <c r="AR13" s="16">
        <f t="shared" ref="AR13" si="8">O13+P13+R13+T13+V13+Y13+AB13+AD13+AF13+AH13+AJ13+AN13+AQ13</f>
        <v>68637.5</v>
      </c>
      <c r="AS13" s="35">
        <f>AR13/100</f>
        <v>686.375</v>
      </c>
    </row>
    <row r="14" spans="1:45" ht="40.5" customHeight="1" x14ac:dyDescent="0.2">
      <c r="A14" s="9">
        <v>2</v>
      </c>
      <c r="B14" s="37" t="s">
        <v>87</v>
      </c>
      <c r="C14" s="33" t="s">
        <v>59</v>
      </c>
      <c r="D14" s="36">
        <v>100</v>
      </c>
      <c r="E14" s="37" t="s">
        <v>64</v>
      </c>
      <c r="F14" s="37" t="s">
        <v>65</v>
      </c>
      <c r="G14" s="33" t="s">
        <v>76</v>
      </c>
      <c r="H14" s="33">
        <v>10</v>
      </c>
      <c r="I14" s="10">
        <f t="shared" ref="I14:I24" si="9">D14/H14</f>
        <v>10</v>
      </c>
      <c r="J14" s="10">
        <f t="shared" si="0"/>
        <v>70</v>
      </c>
      <c r="K14" s="33">
        <v>1</v>
      </c>
      <c r="L14" s="33"/>
      <c r="M14" s="11">
        <v>1954</v>
      </c>
      <c r="N14" s="9"/>
      <c r="O14" s="12">
        <f>I14*M14</f>
        <v>19540</v>
      </c>
      <c r="P14" s="12">
        <f t="shared" si="1"/>
        <v>0</v>
      </c>
      <c r="Q14" s="11">
        <v>20</v>
      </c>
      <c r="R14" s="12">
        <f>O14*Q14/100</f>
        <v>3908</v>
      </c>
      <c r="S14" s="11">
        <v>15</v>
      </c>
      <c r="T14" s="12">
        <f t="shared" si="2"/>
        <v>2931</v>
      </c>
      <c r="U14" s="19"/>
      <c r="V14" s="12">
        <f t="shared" si="3"/>
        <v>0</v>
      </c>
      <c r="W14" s="9">
        <v>22</v>
      </c>
      <c r="X14" s="9">
        <f>W14*D14</f>
        <v>2200</v>
      </c>
      <c r="Y14" s="12">
        <f>X14*57</f>
        <v>125400</v>
      </c>
      <c r="Z14" s="9"/>
      <c r="AA14" s="9"/>
      <c r="AB14" s="14"/>
      <c r="AC14" s="9">
        <v>333</v>
      </c>
      <c r="AD14" s="12">
        <f>AC14*J14</f>
        <v>23310</v>
      </c>
      <c r="AE14" s="9">
        <v>40</v>
      </c>
      <c r="AF14" s="12">
        <f t="shared" si="6"/>
        <v>2800</v>
      </c>
      <c r="AG14" s="9">
        <v>333</v>
      </c>
      <c r="AH14" s="12">
        <f>AG14*J14</f>
        <v>23310</v>
      </c>
      <c r="AI14" s="9">
        <v>19</v>
      </c>
      <c r="AJ14" s="15">
        <f t="shared" si="7"/>
        <v>1330</v>
      </c>
      <c r="AK14" s="9"/>
      <c r="AL14" s="18"/>
      <c r="AM14" s="9"/>
      <c r="AN14" s="14"/>
      <c r="AO14" s="10"/>
      <c r="AP14" s="10"/>
      <c r="AQ14" s="34">
        <f t="shared" ref="AQ14:AQ21" si="10">AP14*AO14</f>
        <v>0</v>
      </c>
      <c r="AR14" s="16">
        <f>O14+P14+R14+T14+V14+Y14+AB14+AD14+AF14+AH14+AJ14+AN14+AQ14</f>
        <v>202529</v>
      </c>
      <c r="AS14" s="40">
        <f>AR14/100</f>
        <v>2025.29</v>
      </c>
    </row>
    <row r="15" spans="1:45" ht="40.5" customHeight="1" x14ac:dyDescent="0.2">
      <c r="A15" s="9">
        <v>3</v>
      </c>
      <c r="B15" s="32" t="s">
        <v>88</v>
      </c>
      <c r="C15" s="33" t="s">
        <v>59</v>
      </c>
      <c r="D15" s="36">
        <v>100</v>
      </c>
      <c r="E15" s="37" t="s">
        <v>89</v>
      </c>
      <c r="F15" s="37" t="s">
        <v>66</v>
      </c>
      <c r="G15" s="36" t="s">
        <v>94</v>
      </c>
      <c r="H15" s="33">
        <v>68</v>
      </c>
      <c r="I15" s="10">
        <f t="shared" si="9"/>
        <v>1.4705882352941178</v>
      </c>
      <c r="J15" s="10">
        <f t="shared" si="0"/>
        <v>10.294117647058824</v>
      </c>
      <c r="K15" s="33">
        <v>1</v>
      </c>
      <c r="L15" s="33"/>
      <c r="M15" s="11">
        <v>1541</v>
      </c>
      <c r="N15" s="9"/>
      <c r="O15" s="12">
        <f>I15*M15</f>
        <v>2266.1764705882356</v>
      </c>
      <c r="P15" s="12">
        <f t="shared" si="1"/>
        <v>0</v>
      </c>
      <c r="Q15" s="11"/>
      <c r="R15" s="12">
        <f>O15*Q15/100</f>
        <v>0</v>
      </c>
      <c r="S15" s="11"/>
      <c r="T15" s="12">
        <f t="shared" si="2"/>
        <v>0</v>
      </c>
      <c r="U15" s="19"/>
      <c r="V15" s="12">
        <f t="shared" si="3"/>
        <v>0</v>
      </c>
      <c r="W15" s="9">
        <v>4.5</v>
      </c>
      <c r="X15" s="9">
        <f>W15*D15</f>
        <v>450</v>
      </c>
      <c r="Y15" s="12">
        <f>X15*57</f>
        <v>25650</v>
      </c>
      <c r="Z15" s="9"/>
      <c r="AA15" s="9"/>
      <c r="AB15" s="14"/>
      <c r="AC15" s="9">
        <v>333</v>
      </c>
      <c r="AD15" s="12">
        <f>AC15*J15</f>
        <v>3427.9411764705883</v>
      </c>
      <c r="AE15" s="9">
        <v>600</v>
      </c>
      <c r="AF15" s="12">
        <f t="shared" si="6"/>
        <v>6176.4705882352946</v>
      </c>
      <c r="AG15" s="9">
        <v>333</v>
      </c>
      <c r="AH15" s="12">
        <f>AG15*J15</f>
        <v>3427.9411764705883</v>
      </c>
      <c r="AI15" s="9">
        <v>480</v>
      </c>
      <c r="AJ15" s="15">
        <f t="shared" si="7"/>
        <v>4941.176470588236</v>
      </c>
      <c r="AK15" s="9"/>
      <c r="AL15" s="18"/>
      <c r="AM15" s="9"/>
      <c r="AN15" s="14"/>
      <c r="AO15" s="10"/>
      <c r="AP15" s="10"/>
      <c r="AQ15" s="34">
        <f t="shared" si="10"/>
        <v>0</v>
      </c>
      <c r="AR15" s="16">
        <f>O15+P15+R15+T15+V15+Y15+AB15+AD15+AF15+AH15+AJ15+AN15+AQ15</f>
        <v>45889.705882352944</v>
      </c>
      <c r="AS15" s="40">
        <f>AR15/100</f>
        <v>458.89705882352945</v>
      </c>
    </row>
    <row r="16" spans="1:45" ht="36.75" customHeight="1" x14ac:dyDescent="0.2">
      <c r="A16" s="9">
        <v>4</v>
      </c>
      <c r="B16" s="32" t="s">
        <v>92</v>
      </c>
      <c r="C16" s="37" t="s">
        <v>95</v>
      </c>
      <c r="D16" s="37">
        <v>100</v>
      </c>
      <c r="E16" s="37" t="s">
        <v>64</v>
      </c>
      <c r="F16" s="37" t="s">
        <v>67</v>
      </c>
      <c r="G16" s="36" t="s">
        <v>93</v>
      </c>
      <c r="H16" s="33">
        <v>120</v>
      </c>
      <c r="I16" s="10">
        <f t="shared" si="9"/>
        <v>0.83333333333333337</v>
      </c>
      <c r="J16" s="10">
        <f t="shared" si="0"/>
        <v>5.8333333333333339</v>
      </c>
      <c r="K16" s="37">
        <v>1</v>
      </c>
      <c r="L16" s="37"/>
      <c r="M16" s="11">
        <v>1541</v>
      </c>
      <c r="N16" s="9"/>
      <c r="O16" s="12">
        <f>I16*M16</f>
        <v>1284.1666666666667</v>
      </c>
      <c r="P16" s="12">
        <f t="shared" si="1"/>
        <v>0</v>
      </c>
      <c r="Q16" s="11"/>
      <c r="R16" s="12">
        <f>O16*Q16/100</f>
        <v>0</v>
      </c>
      <c r="S16" s="11"/>
      <c r="T16" s="12">
        <f t="shared" si="2"/>
        <v>0</v>
      </c>
      <c r="U16" s="19"/>
      <c r="V16" s="12">
        <f t="shared" si="3"/>
        <v>0</v>
      </c>
      <c r="W16" s="9">
        <v>4.5</v>
      </c>
      <c r="X16" s="9">
        <f>W16*D16</f>
        <v>450</v>
      </c>
      <c r="Y16" s="12">
        <f>X16*57</f>
        <v>25650</v>
      </c>
      <c r="Z16" s="9"/>
      <c r="AA16" s="9"/>
      <c r="AB16" s="14"/>
      <c r="AC16" s="9">
        <v>333</v>
      </c>
      <c r="AD16" s="12">
        <f>AC16*J16</f>
        <v>1942.5000000000002</v>
      </c>
      <c r="AE16" s="9">
        <v>625</v>
      </c>
      <c r="AF16" s="12">
        <f t="shared" si="6"/>
        <v>3645.8333333333335</v>
      </c>
      <c r="AG16" s="9">
        <v>333</v>
      </c>
      <c r="AH16" s="12">
        <f>AG16*J16</f>
        <v>1942.5000000000002</v>
      </c>
      <c r="AI16" s="9">
        <v>500</v>
      </c>
      <c r="AJ16" s="15">
        <f t="shared" si="7"/>
        <v>2916.666666666667</v>
      </c>
      <c r="AK16" s="9"/>
      <c r="AL16" s="9"/>
      <c r="AM16" s="9"/>
      <c r="AN16" s="14"/>
      <c r="AO16" s="10"/>
      <c r="AP16" s="10"/>
      <c r="AQ16" s="39"/>
      <c r="AR16" s="16">
        <f>O16+P16+R16+T16+V16+Y16+AB16+AD16+AF16+AH16+AJ16+AN16+AQ16</f>
        <v>37381.666666666664</v>
      </c>
      <c r="AS16" s="44">
        <f>AR16/100</f>
        <v>373.81666666666666</v>
      </c>
    </row>
    <row r="17" spans="1:45" ht="33.75" customHeight="1" x14ac:dyDescent="0.2">
      <c r="A17" s="9">
        <v>5</v>
      </c>
      <c r="B17" s="32" t="s">
        <v>105</v>
      </c>
      <c r="C17" s="33" t="s">
        <v>60</v>
      </c>
      <c r="D17" s="36">
        <f>U5*10</f>
        <v>2.8000000000000003</v>
      </c>
      <c r="E17" s="37"/>
      <c r="F17" s="37" t="s">
        <v>80</v>
      </c>
      <c r="G17" s="36" t="s">
        <v>74</v>
      </c>
      <c r="H17" s="33">
        <v>10</v>
      </c>
      <c r="I17" s="10">
        <f>D17/H17</f>
        <v>0.28000000000000003</v>
      </c>
      <c r="J17" s="10">
        <f t="shared" si="0"/>
        <v>1.9600000000000002</v>
      </c>
      <c r="K17" s="33"/>
      <c r="L17" s="33">
        <v>1</v>
      </c>
      <c r="M17" s="11"/>
      <c r="N17" s="9">
        <v>1366</v>
      </c>
      <c r="O17" s="12"/>
      <c r="P17" s="12">
        <f t="shared" si="1"/>
        <v>382.48</v>
      </c>
      <c r="Q17" s="11"/>
      <c r="R17" s="12"/>
      <c r="S17" s="11"/>
      <c r="T17" s="12">
        <f t="shared" si="2"/>
        <v>0</v>
      </c>
      <c r="U17" s="11">
        <v>20</v>
      </c>
      <c r="V17" s="12">
        <f t="shared" si="3"/>
        <v>76.496000000000009</v>
      </c>
      <c r="W17" s="9"/>
      <c r="X17" s="9"/>
      <c r="Y17" s="12"/>
      <c r="Z17" s="9">
        <v>3</v>
      </c>
      <c r="AA17" s="9">
        <v>12.3</v>
      </c>
      <c r="AB17" s="14">
        <f t="shared" ref="AB17" si="11">Z17*AA17*L17</f>
        <v>36.900000000000006</v>
      </c>
      <c r="AC17" s="9"/>
      <c r="AD17" s="12"/>
      <c r="AE17" s="9">
        <v>675</v>
      </c>
      <c r="AF17" s="12">
        <f t="shared" si="6"/>
        <v>1323.0000000000002</v>
      </c>
      <c r="AG17" s="9"/>
      <c r="AH17" s="12"/>
      <c r="AI17" s="9">
        <v>540</v>
      </c>
      <c r="AJ17" s="15">
        <f t="shared" si="7"/>
        <v>1058.4000000000001</v>
      </c>
      <c r="AK17" s="9"/>
      <c r="AL17" s="18"/>
      <c r="AM17" s="9"/>
      <c r="AN17" s="14"/>
      <c r="AO17" s="31">
        <v>0.02</v>
      </c>
      <c r="AP17" s="10">
        <v>1200000</v>
      </c>
      <c r="AQ17" s="34">
        <f>AP17*AO17</f>
        <v>24000</v>
      </c>
      <c r="AR17" s="16">
        <f t="shared" ref="AR17" si="12">O17+P17+R17+T17+V17+Y17+AB17+AD17+AF17+AH17+AJ17+AN17+AQ17</f>
        <v>26877.276000000002</v>
      </c>
      <c r="AS17" s="40">
        <f t="shared" ref="AS17" si="13">AR17/100</f>
        <v>268.77276000000001</v>
      </c>
    </row>
    <row r="18" spans="1:45" ht="33.75" customHeight="1" x14ac:dyDescent="0.2">
      <c r="A18" s="9">
        <v>6</v>
      </c>
      <c r="B18" s="37" t="s">
        <v>90</v>
      </c>
      <c r="C18" s="33" t="s">
        <v>59</v>
      </c>
      <c r="D18" s="36">
        <v>100</v>
      </c>
      <c r="E18" s="37" t="s">
        <v>64</v>
      </c>
      <c r="F18" s="37" t="s">
        <v>67</v>
      </c>
      <c r="G18" s="36" t="s">
        <v>74</v>
      </c>
      <c r="H18" s="33">
        <v>70</v>
      </c>
      <c r="I18" s="10">
        <f t="shared" si="9"/>
        <v>1.4285714285714286</v>
      </c>
      <c r="J18" s="10">
        <f t="shared" si="0"/>
        <v>10</v>
      </c>
      <c r="K18" s="33">
        <v>1</v>
      </c>
      <c r="L18" s="33"/>
      <c r="M18" s="11">
        <v>1541</v>
      </c>
      <c r="N18" s="9"/>
      <c r="O18" s="12">
        <f>I18*M18</f>
        <v>2201.4285714285716</v>
      </c>
      <c r="P18" s="12">
        <f t="shared" si="1"/>
        <v>0</v>
      </c>
      <c r="Q18" s="11"/>
      <c r="R18" s="12">
        <f>O18*Q18/100</f>
        <v>0</v>
      </c>
      <c r="S18" s="11"/>
      <c r="T18" s="12">
        <f t="shared" si="2"/>
        <v>0</v>
      </c>
      <c r="U18" s="19"/>
      <c r="V18" s="12">
        <f t="shared" si="3"/>
        <v>0</v>
      </c>
      <c r="W18" s="9">
        <v>4.4000000000000004</v>
      </c>
      <c r="X18" s="9">
        <f t="shared" ref="X18:X28" si="14">W18*D18</f>
        <v>440.00000000000006</v>
      </c>
      <c r="Y18" s="12">
        <f t="shared" ref="Y18:Y28" si="15">X18*57</f>
        <v>25080.000000000004</v>
      </c>
      <c r="Z18" s="9"/>
      <c r="AA18" s="9"/>
      <c r="AB18" s="14"/>
      <c r="AC18" s="9">
        <v>333</v>
      </c>
      <c r="AD18" s="12">
        <f>AC18*J18</f>
        <v>3330</v>
      </c>
      <c r="AE18" s="9">
        <v>625</v>
      </c>
      <c r="AF18" s="12">
        <f t="shared" si="6"/>
        <v>6250</v>
      </c>
      <c r="AG18" s="9">
        <v>333</v>
      </c>
      <c r="AH18" s="12">
        <f>AG18*J18</f>
        <v>3330</v>
      </c>
      <c r="AI18" s="9">
        <v>500</v>
      </c>
      <c r="AJ18" s="15">
        <f t="shared" si="7"/>
        <v>5000</v>
      </c>
      <c r="AK18" s="9"/>
      <c r="AL18" s="18"/>
      <c r="AM18" s="9"/>
      <c r="AN18" s="14"/>
      <c r="AO18" s="10"/>
      <c r="AP18" s="10"/>
      <c r="AQ18" s="34">
        <f t="shared" si="10"/>
        <v>0</v>
      </c>
      <c r="AR18" s="16">
        <f t="shared" ref="AR18:AR28" si="16">O18+P18+R18+T18+V18+Y18+AB18+AD18+AF18+AH18+AJ18+AN18+AQ18</f>
        <v>45191.42857142858</v>
      </c>
      <c r="AS18" s="40">
        <f t="shared" ref="AS18:AS28" si="17">AR18/100</f>
        <v>451.91428571428582</v>
      </c>
    </row>
    <row r="19" spans="1:45" ht="33.75" customHeight="1" x14ac:dyDescent="0.2">
      <c r="A19" s="9">
        <v>7</v>
      </c>
      <c r="B19" s="38" t="s">
        <v>68</v>
      </c>
      <c r="C19" s="36" t="s">
        <v>60</v>
      </c>
      <c r="D19" s="36">
        <f>U5*10</f>
        <v>2.8000000000000003</v>
      </c>
      <c r="E19" s="38" t="s">
        <v>61</v>
      </c>
      <c r="F19" s="38"/>
      <c r="G19" s="36" t="s">
        <v>74</v>
      </c>
      <c r="H19" s="36">
        <v>11</v>
      </c>
      <c r="I19" s="20">
        <f t="shared" si="9"/>
        <v>0.25454545454545457</v>
      </c>
      <c r="J19" s="20">
        <f t="shared" si="0"/>
        <v>1.781818181818182</v>
      </c>
      <c r="K19" s="36">
        <v>1</v>
      </c>
      <c r="L19" s="36">
        <v>2</v>
      </c>
      <c r="M19" s="18">
        <v>1371</v>
      </c>
      <c r="N19" s="21">
        <v>1135</v>
      </c>
      <c r="O19" s="12">
        <f>I19*M19</f>
        <v>348.9818181818182</v>
      </c>
      <c r="P19" s="12">
        <f t="shared" si="1"/>
        <v>288.90909090909093</v>
      </c>
      <c r="Q19" s="21"/>
      <c r="R19" s="12">
        <f>O19*Q19/100</f>
        <v>0</v>
      </c>
      <c r="S19" s="21"/>
      <c r="T19" s="12">
        <f t="shared" si="2"/>
        <v>0</v>
      </c>
      <c r="U19" s="20"/>
      <c r="V19" s="12">
        <f t="shared" si="3"/>
        <v>0</v>
      </c>
      <c r="W19" s="18">
        <v>6.5</v>
      </c>
      <c r="X19" s="18">
        <f t="shared" si="14"/>
        <v>18.200000000000003</v>
      </c>
      <c r="Y19" s="12">
        <f t="shared" si="15"/>
        <v>1037.4000000000001</v>
      </c>
      <c r="Z19" s="18"/>
      <c r="AA19" s="18"/>
      <c r="AB19" s="14"/>
      <c r="AC19" s="18"/>
      <c r="AD19" s="12">
        <f>AC19*J19</f>
        <v>0</v>
      </c>
      <c r="AE19" s="18">
        <v>268</v>
      </c>
      <c r="AF19" s="12">
        <f t="shared" si="6"/>
        <v>477.52727272727276</v>
      </c>
      <c r="AG19" s="18"/>
      <c r="AH19" s="12">
        <f>AG19*J19</f>
        <v>0</v>
      </c>
      <c r="AI19" s="18">
        <v>107</v>
      </c>
      <c r="AJ19" s="15">
        <f t="shared" si="7"/>
        <v>190.65454545454548</v>
      </c>
      <c r="AK19" s="18"/>
      <c r="AL19" s="18"/>
      <c r="AM19" s="18"/>
      <c r="AN19" s="14"/>
      <c r="AO19" s="20"/>
      <c r="AP19" s="20"/>
      <c r="AQ19" s="34">
        <f t="shared" si="10"/>
        <v>0</v>
      </c>
      <c r="AR19" s="16">
        <f t="shared" si="16"/>
        <v>2343.4727272727273</v>
      </c>
      <c r="AS19" s="40">
        <f t="shared" si="17"/>
        <v>23.434727272727272</v>
      </c>
    </row>
    <row r="20" spans="1:45" ht="36.75" customHeight="1" x14ac:dyDescent="0.2">
      <c r="A20" s="18">
        <v>8</v>
      </c>
      <c r="B20" s="39" t="s">
        <v>69</v>
      </c>
      <c r="C20" s="34" t="s">
        <v>60</v>
      </c>
      <c r="D20" s="34">
        <f>D19</f>
        <v>2.8000000000000003</v>
      </c>
      <c r="E20" s="39" t="s">
        <v>108</v>
      </c>
      <c r="F20" s="39"/>
      <c r="G20" s="34" t="s">
        <v>74</v>
      </c>
      <c r="H20" s="34"/>
      <c r="I20" s="12"/>
      <c r="J20" s="12"/>
      <c r="K20" s="34">
        <v>1</v>
      </c>
      <c r="L20" s="34"/>
      <c r="M20" s="14"/>
      <c r="N20" s="17"/>
      <c r="O20" s="12"/>
      <c r="P20" s="12"/>
      <c r="Q20" s="17"/>
      <c r="R20" s="12"/>
      <c r="S20" s="17"/>
      <c r="T20" s="12"/>
      <c r="U20" s="12"/>
      <c r="V20" s="12"/>
      <c r="W20" s="14">
        <v>3</v>
      </c>
      <c r="X20" s="14">
        <f t="shared" si="14"/>
        <v>8.4</v>
      </c>
      <c r="Y20" s="12">
        <f t="shared" si="15"/>
        <v>478.8</v>
      </c>
      <c r="Z20" s="14"/>
      <c r="AA20" s="14"/>
      <c r="AB20" s="14"/>
      <c r="AC20" s="14"/>
      <c r="AD20" s="12"/>
      <c r="AE20" s="14"/>
      <c r="AF20" s="12"/>
      <c r="AG20" s="14"/>
      <c r="AH20" s="12"/>
      <c r="AI20" s="14"/>
      <c r="AJ20" s="15"/>
      <c r="AK20" s="14">
        <v>10</v>
      </c>
      <c r="AL20" s="14">
        <f>AK20*D20</f>
        <v>28.000000000000004</v>
      </c>
      <c r="AM20" s="14">
        <v>9</v>
      </c>
      <c r="AN20" s="14">
        <f>AL20*AM20</f>
        <v>252.00000000000003</v>
      </c>
      <c r="AO20" s="12"/>
      <c r="AP20" s="12"/>
      <c r="AQ20" s="34"/>
      <c r="AR20" s="16">
        <f t="shared" si="16"/>
        <v>730.80000000000007</v>
      </c>
      <c r="AS20" s="40">
        <f t="shared" si="17"/>
        <v>7.3080000000000007</v>
      </c>
    </row>
    <row r="21" spans="1:45" ht="36.75" customHeight="1" x14ac:dyDescent="0.2">
      <c r="A21" s="18">
        <v>9</v>
      </c>
      <c r="B21" s="42" t="s">
        <v>97</v>
      </c>
      <c r="C21" s="36" t="s">
        <v>60</v>
      </c>
      <c r="D21" s="36">
        <v>2</v>
      </c>
      <c r="E21" s="38" t="s">
        <v>61</v>
      </c>
      <c r="F21" s="38"/>
      <c r="G21" s="36" t="s">
        <v>74</v>
      </c>
      <c r="H21" s="36">
        <v>11</v>
      </c>
      <c r="I21" s="20">
        <f t="shared" si="9"/>
        <v>0.18181818181818182</v>
      </c>
      <c r="J21" s="20">
        <f>I21*7</f>
        <v>1.2727272727272727</v>
      </c>
      <c r="K21" s="36">
        <v>1</v>
      </c>
      <c r="L21" s="36">
        <v>2</v>
      </c>
      <c r="M21" s="18">
        <v>1371</v>
      </c>
      <c r="N21" s="21">
        <v>1135</v>
      </c>
      <c r="O21" s="12">
        <f>I21*M21</f>
        <v>249.27272727272728</v>
      </c>
      <c r="P21" s="12">
        <f>I21*N21</f>
        <v>206.36363636363637</v>
      </c>
      <c r="Q21" s="21"/>
      <c r="R21" s="12">
        <f>O21*Q21/100</f>
        <v>0</v>
      </c>
      <c r="S21" s="21"/>
      <c r="T21" s="12">
        <f>O21*S21/100</f>
        <v>0</v>
      </c>
      <c r="U21" s="20">
        <v>10</v>
      </c>
      <c r="V21" s="12">
        <f>P21*U21/100</f>
        <v>20.63636363636364</v>
      </c>
      <c r="W21" s="18">
        <v>6.5</v>
      </c>
      <c r="X21" s="18">
        <f t="shared" si="14"/>
        <v>13</v>
      </c>
      <c r="Y21" s="12">
        <f t="shared" si="15"/>
        <v>741</v>
      </c>
      <c r="Z21" s="18"/>
      <c r="AA21" s="18"/>
      <c r="AB21" s="14"/>
      <c r="AC21" s="18">
        <v>5600</v>
      </c>
      <c r="AD21" s="12">
        <f>AC21*J21</f>
        <v>7127.272727272727</v>
      </c>
      <c r="AE21" s="18"/>
      <c r="AF21" s="12">
        <f>AE21*J21</f>
        <v>0</v>
      </c>
      <c r="AG21" s="18">
        <v>5133</v>
      </c>
      <c r="AH21" s="12">
        <f>AG21*J21</f>
        <v>6532.909090909091</v>
      </c>
      <c r="AI21" s="18"/>
      <c r="AJ21" s="15">
        <f>AI21*J21</f>
        <v>0</v>
      </c>
      <c r="AK21" s="18"/>
      <c r="AL21" s="18"/>
      <c r="AM21" s="18"/>
      <c r="AN21" s="14"/>
      <c r="AO21" s="20"/>
      <c r="AP21" s="20"/>
      <c r="AQ21" s="34">
        <f t="shared" si="10"/>
        <v>0</v>
      </c>
      <c r="AR21" s="16">
        <f t="shared" si="16"/>
        <v>14877.454545454544</v>
      </c>
      <c r="AS21" s="40">
        <f t="shared" si="17"/>
        <v>148.77454545454543</v>
      </c>
    </row>
    <row r="22" spans="1:45" ht="39" customHeight="1" x14ac:dyDescent="0.2">
      <c r="A22" s="18">
        <v>10</v>
      </c>
      <c r="B22" s="39" t="s">
        <v>62</v>
      </c>
      <c r="C22" s="34" t="s">
        <v>60</v>
      </c>
      <c r="D22" s="34">
        <v>2</v>
      </c>
      <c r="E22" s="39" t="s">
        <v>108</v>
      </c>
      <c r="F22" s="39"/>
      <c r="G22" s="34" t="s">
        <v>74</v>
      </c>
      <c r="H22" s="34"/>
      <c r="I22" s="12"/>
      <c r="J22" s="12"/>
      <c r="K22" s="34">
        <v>1</v>
      </c>
      <c r="L22" s="34"/>
      <c r="M22" s="17"/>
      <c r="N22" s="17"/>
      <c r="O22" s="12"/>
      <c r="P22" s="12"/>
      <c r="Q22" s="17"/>
      <c r="R22" s="12"/>
      <c r="S22" s="17"/>
      <c r="T22" s="12"/>
      <c r="U22" s="12"/>
      <c r="V22" s="12"/>
      <c r="W22" s="14">
        <v>3</v>
      </c>
      <c r="X22" s="14">
        <f t="shared" si="14"/>
        <v>6</v>
      </c>
      <c r="Y22" s="12">
        <f t="shared" si="15"/>
        <v>342</v>
      </c>
      <c r="Z22" s="14"/>
      <c r="AA22" s="14"/>
      <c r="AB22" s="14"/>
      <c r="AC22" s="14"/>
      <c r="AD22" s="12"/>
      <c r="AE22" s="14"/>
      <c r="AF22" s="12"/>
      <c r="AG22" s="14"/>
      <c r="AH22" s="12"/>
      <c r="AI22" s="14"/>
      <c r="AJ22" s="15"/>
      <c r="AK22" s="14">
        <v>10</v>
      </c>
      <c r="AL22" s="14">
        <f>AK22*D22</f>
        <v>20</v>
      </c>
      <c r="AM22" s="14">
        <v>9</v>
      </c>
      <c r="AN22" s="14">
        <f>AL22*AM22</f>
        <v>180</v>
      </c>
      <c r="AO22" s="12"/>
      <c r="AP22" s="12"/>
      <c r="AQ22" s="34"/>
      <c r="AR22" s="16">
        <f t="shared" si="16"/>
        <v>522</v>
      </c>
      <c r="AS22" s="40">
        <f t="shared" si="17"/>
        <v>5.22</v>
      </c>
    </row>
    <row r="23" spans="1:45" ht="36.75" customHeight="1" x14ac:dyDescent="0.2">
      <c r="A23" s="18">
        <v>11</v>
      </c>
      <c r="B23" s="38" t="s">
        <v>70</v>
      </c>
      <c r="C23" s="36" t="s">
        <v>59</v>
      </c>
      <c r="D23" s="36">
        <v>100</v>
      </c>
      <c r="E23" s="38" t="s">
        <v>99</v>
      </c>
      <c r="F23" s="45" t="s">
        <v>100</v>
      </c>
      <c r="G23" s="36" t="s">
        <v>74</v>
      </c>
      <c r="H23" s="36">
        <v>41</v>
      </c>
      <c r="I23" s="20">
        <f t="shared" si="9"/>
        <v>2.4390243902439024</v>
      </c>
      <c r="J23" s="20">
        <f t="shared" ref="J23:J27" si="18">I23*7</f>
        <v>17.073170731707318</v>
      </c>
      <c r="K23" s="36">
        <v>1</v>
      </c>
      <c r="L23" s="36"/>
      <c r="M23" s="21">
        <v>1729</v>
      </c>
      <c r="N23" s="18"/>
      <c r="O23" s="12">
        <f t="shared" ref="O23:O27" si="19">I23*M23</f>
        <v>4217.0731707317073</v>
      </c>
      <c r="P23" s="12">
        <f t="shared" ref="P23:P27" si="20">I23*N23</f>
        <v>0</v>
      </c>
      <c r="Q23" s="21">
        <v>20</v>
      </c>
      <c r="R23" s="12">
        <f t="shared" ref="R23:R27" si="21">O23*Q23/100</f>
        <v>843.41463414634143</v>
      </c>
      <c r="S23" s="21">
        <v>20</v>
      </c>
      <c r="T23" s="12">
        <f t="shared" ref="T23:T27" si="22">O23*S23/100</f>
        <v>843.41463414634143</v>
      </c>
      <c r="U23" s="20">
        <v>20</v>
      </c>
      <c r="V23" s="12">
        <f t="shared" ref="V23:V27" si="23">P23*U23/100</f>
        <v>0</v>
      </c>
      <c r="W23" s="18">
        <v>4.5</v>
      </c>
      <c r="X23" s="18">
        <f t="shared" si="14"/>
        <v>450</v>
      </c>
      <c r="Y23" s="12">
        <f t="shared" si="15"/>
        <v>25650</v>
      </c>
      <c r="Z23" s="18"/>
      <c r="AA23" s="18"/>
      <c r="AB23" s="14"/>
      <c r="AC23" s="18">
        <v>80</v>
      </c>
      <c r="AD23" s="12">
        <f t="shared" ref="AD23:AD27" si="24">AC23*J23</f>
        <v>1365.8536585365855</v>
      </c>
      <c r="AE23" s="18">
        <v>378</v>
      </c>
      <c r="AF23" s="12">
        <f t="shared" ref="AF23:AF27" si="25">AE23*J23</f>
        <v>6453.6585365853662</v>
      </c>
      <c r="AG23" s="18">
        <v>98</v>
      </c>
      <c r="AH23" s="12">
        <f t="shared" ref="AH23:AH27" si="26">AG23*J23</f>
        <v>1673.1707317073171</v>
      </c>
      <c r="AI23" s="18">
        <v>206</v>
      </c>
      <c r="AJ23" s="15">
        <f t="shared" ref="AJ23:AJ27" si="27">AI23*J23</f>
        <v>3517.0731707317077</v>
      </c>
      <c r="AK23" s="18"/>
      <c r="AL23" s="18"/>
      <c r="AM23" s="18"/>
      <c r="AN23" s="14"/>
      <c r="AO23" s="20">
        <v>2</v>
      </c>
      <c r="AP23" s="20">
        <v>65000</v>
      </c>
      <c r="AQ23" s="34">
        <f t="shared" ref="AQ23:AQ26" si="28">AP23*AO23</f>
        <v>130000</v>
      </c>
      <c r="AR23" s="16">
        <f t="shared" si="16"/>
        <v>174563.65853658537</v>
      </c>
      <c r="AS23" s="40">
        <f t="shared" si="17"/>
        <v>1745.6365853658538</v>
      </c>
    </row>
    <row r="24" spans="1:45" ht="39" customHeight="1" x14ac:dyDescent="0.2">
      <c r="A24" s="18">
        <v>12</v>
      </c>
      <c r="B24" s="42" t="s">
        <v>96</v>
      </c>
      <c r="C24" s="36" t="s">
        <v>59</v>
      </c>
      <c r="D24" s="36">
        <v>100</v>
      </c>
      <c r="E24" s="38" t="s">
        <v>71</v>
      </c>
      <c r="F24" s="38" t="s">
        <v>72</v>
      </c>
      <c r="G24" s="36" t="s">
        <v>74</v>
      </c>
      <c r="H24" s="36">
        <v>69</v>
      </c>
      <c r="I24" s="20">
        <f t="shared" si="9"/>
        <v>1.4492753623188406</v>
      </c>
      <c r="J24" s="20">
        <f t="shared" si="18"/>
        <v>10.144927536231885</v>
      </c>
      <c r="K24" s="36">
        <v>1</v>
      </c>
      <c r="L24" s="36"/>
      <c r="M24" s="21">
        <v>1541</v>
      </c>
      <c r="N24" s="18"/>
      <c r="O24" s="12">
        <f t="shared" si="19"/>
        <v>2233.3333333333335</v>
      </c>
      <c r="P24" s="12">
        <f t="shared" si="20"/>
        <v>0</v>
      </c>
      <c r="Q24" s="21"/>
      <c r="R24" s="12">
        <f t="shared" si="21"/>
        <v>0</v>
      </c>
      <c r="S24" s="21"/>
      <c r="T24" s="12">
        <f t="shared" si="22"/>
        <v>0</v>
      </c>
      <c r="U24" s="20"/>
      <c r="V24" s="12">
        <f t="shared" si="23"/>
        <v>0</v>
      </c>
      <c r="W24" s="18">
        <v>1.3</v>
      </c>
      <c r="X24" s="18">
        <f t="shared" si="14"/>
        <v>130</v>
      </c>
      <c r="Y24" s="12">
        <f t="shared" si="15"/>
        <v>7410</v>
      </c>
      <c r="Z24" s="18"/>
      <c r="AA24" s="18"/>
      <c r="AB24" s="14"/>
      <c r="AC24" s="18">
        <v>50</v>
      </c>
      <c r="AD24" s="12">
        <f t="shared" si="24"/>
        <v>507.24637681159425</v>
      </c>
      <c r="AE24" s="18">
        <v>170</v>
      </c>
      <c r="AF24" s="12">
        <f t="shared" si="25"/>
        <v>1724.6376811594205</v>
      </c>
      <c r="AG24" s="18">
        <v>61</v>
      </c>
      <c r="AH24" s="12">
        <f t="shared" si="26"/>
        <v>618.84057971014499</v>
      </c>
      <c r="AI24" s="18">
        <v>70</v>
      </c>
      <c r="AJ24" s="15">
        <f t="shared" si="27"/>
        <v>710.14492753623188</v>
      </c>
      <c r="AK24" s="18"/>
      <c r="AL24" s="18"/>
      <c r="AM24" s="18"/>
      <c r="AN24" s="14"/>
      <c r="AO24" s="20"/>
      <c r="AP24" s="20"/>
      <c r="AQ24" s="34">
        <f t="shared" si="28"/>
        <v>0</v>
      </c>
      <c r="AR24" s="16">
        <f t="shared" si="16"/>
        <v>13204.202898550724</v>
      </c>
      <c r="AS24" s="40">
        <f t="shared" si="17"/>
        <v>132.04202898550724</v>
      </c>
    </row>
    <row r="25" spans="1:45" ht="37.5" customHeight="1" x14ac:dyDescent="0.2">
      <c r="A25" s="18">
        <v>13</v>
      </c>
      <c r="B25" s="39" t="s">
        <v>73</v>
      </c>
      <c r="C25" s="34" t="s">
        <v>60</v>
      </c>
      <c r="D25" s="34">
        <v>15</v>
      </c>
      <c r="E25" s="39" t="s">
        <v>63</v>
      </c>
      <c r="F25" s="39"/>
      <c r="G25" s="34" t="s">
        <v>82</v>
      </c>
      <c r="H25" s="34"/>
      <c r="I25" s="12"/>
      <c r="J25" s="12"/>
      <c r="K25" s="34">
        <v>1</v>
      </c>
      <c r="L25" s="34"/>
      <c r="M25" s="17"/>
      <c r="N25" s="14"/>
      <c r="O25" s="12"/>
      <c r="P25" s="12"/>
      <c r="Q25" s="17"/>
      <c r="R25" s="12"/>
      <c r="S25" s="17"/>
      <c r="T25" s="12"/>
      <c r="U25" s="12"/>
      <c r="V25" s="12"/>
      <c r="W25" s="14">
        <v>8</v>
      </c>
      <c r="X25" s="14">
        <f t="shared" si="14"/>
        <v>120</v>
      </c>
      <c r="Y25" s="12">
        <f t="shared" si="15"/>
        <v>6840</v>
      </c>
      <c r="Z25" s="14"/>
      <c r="AA25" s="14"/>
      <c r="AB25" s="14"/>
      <c r="AC25" s="14"/>
      <c r="AD25" s="12"/>
      <c r="AE25" s="14"/>
      <c r="AF25" s="12"/>
      <c r="AG25" s="14"/>
      <c r="AH25" s="12"/>
      <c r="AI25" s="14"/>
      <c r="AJ25" s="15"/>
      <c r="AK25" s="14">
        <v>10</v>
      </c>
      <c r="AL25" s="14">
        <f>AK25*D25</f>
        <v>150</v>
      </c>
      <c r="AM25" s="14">
        <f>W7*D25/AL25</f>
        <v>25</v>
      </c>
      <c r="AN25" s="14">
        <f>AL25*AM25</f>
        <v>3750</v>
      </c>
      <c r="AO25" s="12"/>
      <c r="AP25" s="12"/>
      <c r="AQ25" s="34">
        <f t="shared" si="28"/>
        <v>0</v>
      </c>
      <c r="AR25" s="16">
        <f t="shared" si="16"/>
        <v>10590</v>
      </c>
      <c r="AS25" s="40">
        <f t="shared" si="17"/>
        <v>105.9</v>
      </c>
    </row>
    <row r="26" spans="1:45" ht="38.25" customHeight="1" x14ac:dyDescent="0.2">
      <c r="A26" s="18">
        <v>14</v>
      </c>
      <c r="B26" s="42" t="s">
        <v>98</v>
      </c>
      <c r="C26" s="36" t="s">
        <v>59</v>
      </c>
      <c r="D26" s="36">
        <v>100</v>
      </c>
      <c r="E26" s="38" t="s">
        <v>79</v>
      </c>
      <c r="F26" s="38"/>
      <c r="G26" s="36" t="s">
        <v>74</v>
      </c>
      <c r="H26" s="36">
        <v>130</v>
      </c>
      <c r="I26" s="20">
        <f t="shared" ref="I26" si="29">D26/H26</f>
        <v>0.76923076923076927</v>
      </c>
      <c r="J26" s="20">
        <f t="shared" si="18"/>
        <v>5.384615384615385</v>
      </c>
      <c r="K26" s="38">
        <v>1</v>
      </c>
      <c r="L26" s="38">
        <v>2</v>
      </c>
      <c r="M26" s="21">
        <v>1541</v>
      </c>
      <c r="N26" s="21">
        <v>1233</v>
      </c>
      <c r="O26" s="12">
        <f t="shared" si="19"/>
        <v>1185.3846153846155</v>
      </c>
      <c r="P26" s="12">
        <f t="shared" si="20"/>
        <v>948.46153846153857</v>
      </c>
      <c r="Q26" s="21"/>
      <c r="R26" s="12">
        <f t="shared" si="21"/>
        <v>0</v>
      </c>
      <c r="S26" s="21"/>
      <c r="T26" s="12">
        <f t="shared" si="22"/>
        <v>0</v>
      </c>
      <c r="U26" s="20">
        <v>20</v>
      </c>
      <c r="V26" s="12">
        <f t="shared" si="23"/>
        <v>189.69230769230774</v>
      </c>
      <c r="W26" s="18">
        <v>1</v>
      </c>
      <c r="X26" s="18">
        <f t="shared" si="14"/>
        <v>100</v>
      </c>
      <c r="Y26" s="12">
        <f t="shared" si="15"/>
        <v>5700</v>
      </c>
      <c r="Z26" s="18"/>
      <c r="AA26" s="18"/>
      <c r="AB26" s="14"/>
      <c r="AC26" s="18">
        <v>4250</v>
      </c>
      <c r="AD26" s="12">
        <f t="shared" si="24"/>
        <v>22884.615384615387</v>
      </c>
      <c r="AE26" s="18"/>
      <c r="AF26" s="12">
        <f t="shared" si="25"/>
        <v>0</v>
      </c>
      <c r="AG26" s="18">
        <v>2000</v>
      </c>
      <c r="AH26" s="12">
        <f t="shared" si="26"/>
        <v>10769.23076923077</v>
      </c>
      <c r="AI26" s="18"/>
      <c r="AJ26" s="15">
        <f t="shared" si="27"/>
        <v>0</v>
      </c>
      <c r="AK26" s="18"/>
      <c r="AL26" s="18"/>
      <c r="AM26" s="18"/>
      <c r="AN26" s="14"/>
      <c r="AO26" s="43">
        <v>0.04</v>
      </c>
      <c r="AP26" s="20">
        <v>1600000</v>
      </c>
      <c r="AQ26" s="39">
        <f t="shared" si="28"/>
        <v>64000</v>
      </c>
      <c r="AR26" s="16">
        <f t="shared" si="16"/>
        <v>105677.38461538462</v>
      </c>
      <c r="AS26" s="44">
        <f t="shared" si="17"/>
        <v>1056.7738461538463</v>
      </c>
    </row>
    <row r="27" spans="1:45" ht="37.5" customHeight="1" x14ac:dyDescent="0.2">
      <c r="A27" s="18">
        <v>15</v>
      </c>
      <c r="B27" s="38" t="s">
        <v>84</v>
      </c>
      <c r="C27" s="36" t="s">
        <v>59</v>
      </c>
      <c r="D27" s="36">
        <v>100</v>
      </c>
      <c r="E27" s="38" t="s">
        <v>75</v>
      </c>
      <c r="F27" s="38"/>
      <c r="G27" s="36" t="s">
        <v>83</v>
      </c>
      <c r="H27" s="36">
        <v>13.2</v>
      </c>
      <c r="I27" s="20">
        <f>D27/H27</f>
        <v>7.5757575757575761</v>
      </c>
      <c r="J27" s="20">
        <f t="shared" si="18"/>
        <v>53.030303030303031</v>
      </c>
      <c r="K27" s="36">
        <v>1</v>
      </c>
      <c r="L27" s="36"/>
      <c r="M27" s="11">
        <v>1954</v>
      </c>
      <c r="N27" s="11"/>
      <c r="O27" s="12">
        <f t="shared" si="19"/>
        <v>14803.030303030304</v>
      </c>
      <c r="P27" s="12">
        <f t="shared" si="20"/>
        <v>0</v>
      </c>
      <c r="Q27" s="11">
        <v>20</v>
      </c>
      <c r="R27" s="12">
        <f t="shared" si="21"/>
        <v>2960.606060606061</v>
      </c>
      <c r="S27" s="11">
        <v>100</v>
      </c>
      <c r="T27" s="12">
        <f t="shared" si="22"/>
        <v>14803.030303030302</v>
      </c>
      <c r="U27" s="10"/>
      <c r="V27" s="12">
        <f t="shared" si="23"/>
        <v>0</v>
      </c>
      <c r="W27" s="9">
        <v>13</v>
      </c>
      <c r="X27" s="9">
        <f t="shared" si="14"/>
        <v>1300</v>
      </c>
      <c r="Y27" s="12">
        <f t="shared" si="15"/>
        <v>74100</v>
      </c>
      <c r="Z27" s="18"/>
      <c r="AA27" s="18"/>
      <c r="AB27" s="14"/>
      <c r="AC27" s="9">
        <v>2800</v>
      </c>
      <c r="AD27" s="12">
        <f t="shared" si="24"/>
        <v>148484.84848484848</v>
      </c>
      <c r="AE27" s="9"/>
      <c r="AF27" s="12">
        <f t="shared" si="25"/>
        <v>0</v>
      </c>
      <c r="AG27" s="9">
        <v>2567</v>
      </c>
      <c r="AH27" s="12">
        <f t="shared" si="26"/>
        <v>136128.78787878787</v>
      </c>
      <c r="AI27" s="9"/>
      <c r="AJ27" s="15">
        <f t="shared" si="27"/>
        <v>0</v>
      </c>
      <c r="AK27" s="9"/>
      <c r="AL27" s="9"/>
      <c r="AM27" s="9"/>
      <c r="AN27" s="14"/>
      <c r="AO27" s="10"/>
      <c r="AP27" s="10"/>
      <c r="AQ27" s="34"/>
      <c r="AR27" s="16">
        <f t="shared" si="16"/>
        <v>391280.30303030298</v>
      </c>
      <c r="AS27" s="40">
        <f t="shared" si="17"/>
        <v>3912.80303030303</v>
      </c>
    </row>
    <row r="28" spans="1:45" ht="36" customHeight="1" x14ac:dyDescent="0.2">
      <c r="A28" s="18">
        <v>16</v>
      </c>
      <c r="B28" s="39" t="s">
        <v>77</v>
      </c>
      <c r="C28" s="34" t="s">
        <v>60</v>
      </c>
      <c r="D28" s="34">
        <f>P5</f>
        <v>150</v>
      </c>
      <c r="E28" s="39" t="s">
        <v>63</v>
      </c>
      <c r="F28" s="39"/>
      <c r="G28" s="34" t="s">
        <v>83</v>
      </c>
      <c r="H28" s="34"/>
      <c r="I28" s="12"/>
      <c r="J28" s="12"/>
      <c r="K28" s="34">
        <v>1</v>
      </c>
      <c r="L28" s="34"/>
      <c r="M28" s="17"/>
      <c r="N28" s="14"/>
      <c r="O28" s="12"/>
      <c r="P28" s="12"/>
      <c r="Q28" s="17"/>
      <c r="R28" s="12"/>
      <c r="S28" s="17"/>
      <c r="T28" s="12"/>
      <c r="U28" s="12"/>
      <c r="V28" s="12"/>
      <c r="W28" s="14">
        <v>8</v>
      </c>
      <c r="X28" s="14">
        <f t="shared" si="14"/>
        <v>1200</v>
      </c>
      <c r="Y28" s="12">
        <f t="shared" si="15"/>
        <v>68400</v>
      </c>
      <c r="Z28" s="14"/>
      <c r="AA28" s="14"/>
      <c r="AB28" s="14"/>
      <c r="AC28" s="14"/>
      <c r="AD28" s="12"/>
      <c r="AE28" s="14"/>
      <c r="AF28" s="12"/>
      <c r="AG28" s="14"/>
      <c r="AH28" s="12"/>
      <c r="AI28" s="14"/>
      <c r="AJ28" s="15"/>
      <c r="AK28" s="14">
        <v>10</v>
      </c>
      <c r="AL28" s="14">
        <f>AK28*D28</f>
        <v>1500</v>
      </c>
      <c r="AM28" s="14">
        <f>W7*D28/AL28</f>
        <v>25</v>
      </c>
      <c r="AN28" s="14">
        <f>AL28*AM28</f>
        <v>37500</v>
      </c>
      <c r="AO28" s="12"/>
      <c r="AP28" s="12"/>
      <c r="AQ28" s="34"/>
      <c r="AR28" s="16">
        <f t="shared" si="16"/>
        <v>105900</v>
      </c>
      <c r="AS28" s="40">
        <f t="shared" si="17"/>
        <v>1059</v>
      </c>
    </row>
    <row r="29" spans="1:45" ht="39.75" customHeight="1" x14ac:dyDescent="0.2">
      <c r="A29" s="18">
        <v>17</v>
      </c>
      <c r="B29" s="22" t="s">
        <v>78</v>
      </c>
      <c r="C29" s="23"/>
      <c r="D29" s="23"/>
      <c r="E29" s="23"/>
      <c r="F29" s="23"/>
      <c r="G29" s="23"/>
      <c r="H29" s="23"/>
      <c r="I29" s="24"/>
      <c r="J29" s="24"/>
      <c r="K29" s="23"/>
      <c r="L29" s="23"/>
      <c r="M29" s="23"/>
      <c r="N29" s="23"/>
      <c r="O29" s="25">
        <f>SUM(O13:O28)</f>
        <v>52651.347676617988</v>
      </c>
      <c r="P29" s="25">
        <f>SUM(P13:P28)</f>
        <v>1826.2142657342661</v>
      </c>
      <c r="Q29" s="24"/>
      <c r="R29" s="25">
        <f>SUM(R13:R28)</f>
        <v>7712.0206947524021</v>
      </c>
      <c r="S29" s="24"/>
      <c r="T29" s="25">
        <f>SUM(T13:T28)</f>
        <v>18577.444937176642</v>
      </c>
      <c r="U29" s="24"/>
      <c r="V29" s="25">
        <f>SUM(V13:V28)</f>
        <v>286.8246713286714</v>
      </c>
      <c r="W29" s="24"/>
      <c r="X29" s="24"/>
      <c r="Y29" s="25">
        <f>SUM(Y13:Y28)</f>
        <v>429529.19999999995</v>
      </c>
      <c r="Z29" s="24"/>
      <c r="AA29" s="24"/>
      <c r="AB29" s="25">
        <f>SUM(AB13:AB28)</f>
        <v>36.900000000000006</v>
      </c>
      <c r="AC29" s="24"/>
      <c r="AD29" s="25">
        <f>SUM(AD13:AD28)</f>
        <v>218207.77780855534</v>
      </c>
      <c r="AE29" s="24"/>
      <c r="AF29" s="25">
        <f>SUM(AF13:AF28)</f>
        <v>38003.627412040689</v>
      </c>
      <c r="AG29" s="24"/>
      <c r="AH29" s="25">
        <f>SUM(AH13:AH28)</f>
        <v>193560.88022681576</v>
      </c>
      <c r="AI29" s="24"/>
      <c r="AJ29" s="25">
        <f>SUM(AJ13:AJ28)</f>
        <v>26121.615780977387</v>
      </c>
      <c r="AK29" s="24"/>
      <c r="AL29" s="24"/>
      <c r="AM29" s="24"/>
      <c r="AN29" s="25">
        <f>SUM(AN13:AN28)</f>
        <v>41682</v>
      </c>
      <c r="AO29" s="24"/>
      <c r="AP29" s="24"/>
      <c r="AQ29" s="25">
        <f>SUM(AQ13:AQ28)</f>
        <v>218000</v>
      </c>
      <c r="AR29" s="16">
        <f>SUM(AR13:AR28)</f>
        <v>1246195.8534739991</v>
      </c>
      <c r="AS29" s="16">
        <f>SUM(AS13:AS28)</f>
        <v>12461.958534739992</v>
      </c>
    </row>
    <row r="30" spans="1:45" x14ac:dyDescent="0.2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8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8"/>
      <c r="AR30" s="28"/>
      <c r="AS30" s="28"/>
    </row>
    <row r="31" spans="1:45" x14ac:dyDescent="0.2">
      <c r="A31" s="29"/>
      <c r="B31" s="30"/>
      <c r="C31" s="29"/>
      <c r="D31" s="29"/>
      <c r="E31" s="29"/>
      <c r="F31" s="29"/>
      <c r="G31" s="29"/>
      <c r="H31" s="29"/>
      <c r="I31" s="29"/>
      <c r="J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</row>
    <row r="32" spans="1:45" x14ac:dyDescent="0.2">
      <c r="A32" s="29"/>
      <c r="B32" s="30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</row>
  </sheetData>
  <mergeCells count="41">
    <mergeCell ref="AH7:AI7"/>
    <mergeCell ref="AC5:AE5"/>
    <mergeCell ref="E6:F6"/>
    <mergeCell ref="AC6:AD6"/>
    <mergeCell ref="Y5:AA5"/>
    <mergeCell ref="AH5:AL5"/>
    <mergeCell ref="AH6:AM6"/>
    <mergeCell ref="E7:F7"/>
    <mergeCell ref="R7:V7"/>
    <mergeCell ref="I3:P3"/>
    <mergeCell ref="A5:D5"/>
    <mergeCell ref="E5:H5"/>
    <mergeCell ref="M5:O5"/>
    <mergeCell ref="R5:T5"/>
    <mergeCell ref="O9:P10"/>
    <mergeCell ref="A9:A11"/>
    <mergeCell ref="B9:B11"/>
    <mergeCell ref="C9:C11"/>
    <mergeCell ref="D9:D11"/>
    <mergeCell ref="E9:F10"/>
    <mergeCell ref="G9:G11"/>
    <mergeCell ref="H9:H11"/>
    <mergeCell ref="I9:I11"/>
    <mergeCell ref="J9:J11"/>
    <mergeCell ref="K9:L10"/>
    <mergeCell ref="M9:N10"/>
    <mergeCell ref="Q9:R10"/>
    <mergeCell ref="S9:V9"/>
    <mergeCell ref="W9:Y10"/>
    <mergeCell ref="Z9:AB10"/>
    <mergeCell ref="AC9:AF9"/>
    <mergeCell ref="AK9:AN10"/>
    <mergeCell ref="AO9:AQ10"/>
    <mergeCell ref="AR9:AS10"/>
    <mergeCell ref="S10:T10"/>
    <mergeCell ref="U10:V10"/>
    <mergeCell ref="AC10:AD10"/>
    <mergeCell ref="AE10:AF10"/>
    <mergeCell ref="AG10:AH10"/>
    <mergeCell ref="AI10:AJ10"/>
    <mergeCell ref="AG9:AJ9"/>
  </mergeCells>
  <pageMargins left="0.70866141732283472" right="0.70866141732283472" top="0.74803149606299213" bottom="0.74803149606299213" header="0.31496062992125984" footer="0.31496062992125984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Просо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2025-01-07T05:33:19Z</dcterms:created>
  <dcterms:modified xsi:type="dcterms:W3CDTF">2025-01-13T06:52:57Z</dcterms:modified>
</cp:coreProperties>
</file>