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Кукуруза на зерно 3" sheetId="1" r:id="rId1"/>
  </sheets>
  <calcPr calcId="145621" refMode="R1C1"/>
</workbook>
</file>

<file path=xl/calcChain.xml><?xml version="1.0" encoding="utf-8"?>
<calcChain xmlns="http://schemas.openxmlformats.org/spreadsheetml/2006/main">
  <c r="P5" i="1" l="1"/>
  <c r="AO30" i="1" l="1"/>
  <c r="AQ36" i="1" l="1"/>
  <c r="X36" i="1"/>
  <c r="Y36" i="1" s="1"/>
  <c r="P36" i="1"/>
  <c r="V36" i="1" s="1"/>
  <c r="I36" i="1"/>
  <c r="O36" i="1" s="1"/>
  <c r="AQ35" i="1"/>
  <c r="AL35" i="1"/>
  <c r="X35" i="1"/>
  <c r="Y35" i="1" s="1"/>
  <c r="P35" i="1"/>
  <c r="V35" i="1" s="1"/>
  <c r="O35" i="1"/>
  <c r="J35" i="1"/>
  <c r="AF35" i="1" s="1"/>
  <c r="I34" i="1"/>
  <c r="J34" i="1" s="1"/>
  <c r="X34" i="1"/>
  <c r="Y34" i="1"/>
  <c r="AQ24" i="1"/>
  <c r="X24" i="1"/>
  <c r="Y24" i="1" s="1"/>
  <c r="I24" i="1"/>
  <c r="J24" i="1" s="1"/>
  <c r="AJ24" i="1" s="1"/>
  <c r="D23" i="1"/>
  <c r="X23" i="1" s="1"/>
  <c r="Y23" i="1" s="1"/>
  <c r="AO22" i="1"/>
  <c r="AQ22" i="1" s="1"/>
  <c r="X22" i="1"/>
  <c r="Y22" i="1" s="1"/>
  <c r="I22" i="1"/>
  <c r="P22" i="1" s="1"/>
  <c r="V22" i="1" s="1"/>
  <c r="AQ21" i="1"/>
  <c r="X21" i="1"/>
  <c r="Y21" i="1" s="1"/>
  <c r="I21" i="1"/>
  <c r="O21" i="1" s="1"/>
  <c r="AQ27" i="1"/>
  <c r="AB27" i="1"/>
  <c r="T27" i="1"/>
  <c r="I27" i="1"/>
  <c r="P27" i="1" s="1"/>
  <c r="T36" i="1" l="1"/>
  <c r="R36" i="1"/>
  <c r="AD34" i="1"/>
  <c r="AF34" i="1"/>
  <c r="AH34" i="1"/>
  <c r="AJ34" i="1"/>
  <c r="AH35" i="1"/>
  <c r="O34" i="1"/>
  <c r="AR34" i="1" s="1"/>
  <c r="AS34" i="1" s="1"/>
  <c r="J36" i="1"/>
  <c r="AJ36" i="1" s="1"/>
  <c r="AJ35" i="1"/>
  <c r="AM35" i="1"/>
  <c r="AN35" i="1" s="1"/>
  <c r="R35" i="1"/>
  <c r="T35" i="1"/>
  <c r="AD35" i="1"/>
  <c r="O22" i="1"/>
  <c r="T22" i="1" s="1"/>
  <c r="J22" i="1"/>
  <c r="AJ22" i="1" s="1"/>
  <c r="P21" i="1"/>
  <c r="V21" i="1" s="1"/>
  <c r="O24" i="1"/>
  <c r="T24" i="1" s="1"/>
  <c r="P24" i="1"/>
  <c r="V24" i="1" s="1"/>
  <c r="J21" i="1"/>
  <c r="AJ21" i="1" s="1"/>
  <c r="AL23" i="1"/>
  <c r="AN23" i="1" s="1"/>
  <c r="AR23" i="1" s="1"/>
  <c r="AS23" i="1" s="1"/>
  <c r="AD24" i="1"/>
  <c r="AF24" i="1"/>
  <c r="AH22" i="1"/>
  <c r="AH24" i="1"/>
  <c r="R21" i="1"/>
  <c r="T21" i="1"/>
  <c r="AD21" i="1"/>
  <c r="AF21" i="1"/>
  <c r="AH21" i="1"/>
  <c r="V27" i="1"/>
  <c r="J27" i="1"/>
  <c r="AR35" i="1" l="1"/>
  <c r="AS35" i="1" s="1"/>
  <c r="AF36" i="1"/>
  <c r="AD36" i="1"/>
  <c r="AR36" i="1" s="1"/>
  <c r="AS36" i="1" s="1"/>
  <c r="R24" i="1"/>
  <c r="AR24" i="1" s="1"/>
  <c r="AS24" i="1" s="1"/>
  <c r="AH36" i="1"/>
  <c r="AD22" i="1"/>
  <c r="R22" i="1"/>
  <c r="AF22" i="1"/>
  <c r="AR21" i="1"/>
  <c r="AS21" i="1" s="1"/>
  <c r="AJ27" i="1"/>
  <c r="AF27" i="1"/>
  <c r="AR27" i="1" s="1"/>
  <c r="AS27" i="1" s="1"/>
  <c r="AR22" i="1" l="1"/>
  <c r="AS22" i="1" s="1"/>
  <c r="AQ25" i="1"/>
  <c r="X25" i="1"/>
  <c r="Y25" i="1" s="1"/>
  <c r="I25" i="1"/>
  <c r="O25" i="1" s="1"/>
  <c r="J25" i="1" l="1"/>
  <c r="AJ25" i="1" s="1"/>
  <c r="P25" i="1"/>
  <c r="V25" i="1" s="1"/>
  <c r="T25" i="1"/>
  <c r="R25" i="1"/>
  <c r="AQ40" i="1"/>
  <c r="AQ38" i="1"/>
  <c r="AH25" i="1" l="1"/>
  <c r="AF25" i="1"/>
  <c r="AD25" i="1"/>
  <c r="AQ26" i="1"/>
  <c r="AB26" i="1"/>
  <c r="T26" i="1"/>
  <c r="I26" i="1"/>
  <c r="J26" i="1" s="1"/>
  <c r="AF26" i="1" s="1"/>
  <c r="AQ15" i="1"/>
  <c r="X15" i="1"/>
  <c r="Y15" i="1" s="1"/>
  <c r="AR25" i="1" l="1"/>
  <c r="AS25" i="1" s="1"/>
  <c r="P26" i="1"/>
  <c r="V26" i="1" s="1"/>
  <c r="AJ26" i="1"/>
  <c r="I15" i="1"/>
  <c r="J15" i="1" s="1"/>
  <c r="X14" i="1"/>
  <c r="Y14" i="1" s="1"/>
  <c r="AR14" i="1" s="1"/>
  <c r="AS14" i="1" s="1"/>
  <c r="AR26" i="1" l="1"/>
  <c r="AS26" i="1" s="1"/>
  <c r="AD15" i="1"/>
  <c r="AH15" i="1"/>
  <c r="O15" i="1"/>
  <c r="P15" i="1"/>
  <c r="V15" i="1" s="1"/>
  <c r="P42" i="1"/>
  <c r="V42" i="1" s="1"/>
  <c r="O42" i="1"/>
  <c r="T42" i="1" s="1"/>
  <c r="J42" i="1"/>
  <c r="AH42" i="1" s="1"/>
  <c r="X41" i="1"/>
  <c r="Y41" i="1" s="1"/>
  <c r="I41" i="1"/>
  <c r="O41" i="1" s="1"/>
  <c r="X40" i="1"/>
  <c r="Y40" i="1" s="1"/>
  <c r="I40" i="1"/>
  <c r="O40" i="1" s="1"/>
  <c r="T40" i="1" s="1"/>
  <c r="AQ39" i="1"/>
  <c r="AL39" i="1"/>
  <c r="AM39" i="1" s="1"/>
  <c r="X39" i="1"/>
  <c r="Y39" i="1" s="1"/>
  <c r="P39" i="1"/>
  <c r="V39" i="1" s="1"/>
  <c r="O39" i="1"/>
  <c r="J39" i="1"/>
  <c r="AH39" i="1" s="1"/>
  <c r="X38" i="1"/>
  <c r="Y38" i="1" s="1"/>
  <c r="I38" i="1"/>
  <c r="O38" i="1" s="1"/>
  <c r="T38" i="1" s="1"/>
  <c r="AQ37" i="1"/>
  <c r="AL37" i="1"/>
  <c r="X37" i="1"/>
  <c r="Y37" i="1" s="1"/>
  <c r="P37" i="1"/>
  <c r="V37" i="1" s="1"/>
  <c r="O37" i="1"/>
  <c r="J37" i="1"/>
  <c r="AH37" i="1" s="1"/>
  <c r="AQ33" i="1"/>
  <c r="X33" i="1"/>
  <c r="Y33" i="1" s="1"/>
  <c r="I33" i="1"/>
  <c r="O33" i="1" s="1"/>
  <c r="T33" i="1" s="1"/>
  <c r="X32" i="1"/>
  <c r="Y32" i="1" s="1"/>
  <c r="I32" i="1"/>
  <c r="O32" i="1" s="1"/>
  <c r="I30" i="1"/>
  <c r="AQ28" i="1"/>
  <c r="AB43" i="1"/>
  <c r="D28" i="1"/>
  <c r="D29" i="1" s="1"/>
  <c r="AQ20" i="1"/>
  <c r="X20" i="1"/>
  <c r="Y20" i="1" s="1"/>
  <c r="I20" i="1"/>
  <c r="O20" i="1" s="1"/>
  <c r="T20" i="1" s="1"/>
  <c r="AQ19" i="1"/>
  <c r="X19" i="1"/>
  <c r="Y19" i="1" s="1"/>
  <c r="I19" i="1"/>
  <c r="O19" i="1" s="1"/>
  <c r="AQ18" i="1"/>
  <c r="X18" i="1"/>
  <c r="Y18" i="1" s="1"/>
  <c r="I18" i="1"/>
  <c r="O18" i="1" s="1"/>
  <c r="D17" i="1"/>
  <c r="X13" i="1"/>
  <c r="Y13" i="1" s="1"/>
  <c r="I13" i="1"/>
  <c r="O13" i="1" s="1"/>
  <c r="J19" i="1" l="1"/>
  <c r="AH19" i="1" s="1"/>
  <c r="J38" i="1"/>
  <c r="AH38" i="1" s="1"/>
  <c r="J41" i="1"/>
  <c r="AJ41" i="1" s="1"/>
  <c r="AR15" i="1"/>
  <c r="AS15" i="1" s="1"/>
  <c r="J13" i="1"/>
  <c r="AH13" i="1" s="1"/>
  <c r="AJ39" i="1"/>
  <c r="AJ42" i="1"/>
  <c r="P18" i="1"/>
  <c r="V18" i="1" s="1"/>
  <c r="P33" i="1"/>
  <c r="V33" i="1" s="1"/>
  <c r="AF37" i="1"/>
  <c r="P40" i="1"/>
  <c r="V40" i="1" s="1"/>
  <c r="P13" i="1"/>
  <c r="V13" i="1" s="1"/>
  <c r="J18" i="1"/>
  <c r="AH18" i="1" s="1"/>
  <c r="P19" i="1"/>
  <c r="V19" i="1" s="1"/>
  <c r="J20" i="1"/>
  <c r="AH20" i="1" s="1"/>
  <c r="I28" i="1"/>
  <c r="O28" i="1" s="1"/>
  <c r="R28" i="1" s="1"/>
  <c r="J33" i="1"/>
  <c r="AH33" i="1" s="1"/>
  <c r="AJ37" i="1"/>
  <c r="AM37" i="1"/>
  <c r="AN37" i="1" s="1"/>
  <c r="P38" i="1"/>
  <c r="V38" i="1" s="1"/>
  <c r="AF39" i="1"/>
  <c r="AN39" i="1"/>
  <c r="J40" i="1"/>
  <c r="AH40" i="1" s="1"/>
  <c r="P41" i="1"/>
  <c r="V41" i="1" s="1"/>
  <c r="AF42" i="1"/>
  <c r="P20" i="1"/>
  <c r="V20" i="1" s="1"/>
  <c r="T18" i="1"/>
  <c r="R18" i="1"/>
  <c r="R20" i="1"/>
  <c r="AL29" i="1"/>
  <c r="AN29" i="1" s="1"/>
  <c r="X29" i="1"/>
  <c r="Y29" i="1" s="1"/>
  <c r="P30" i="1"/>
  <c r="V30" i="1" s="1"/>
  <c r="J30" i="1"/>
  <c r="O30" i="1"/>
  <c r="T13" i="1"/>
  <c r="R13" i="1"/>
  <c r="AL17" i="1"/>
  <c r="AN17" i="1" s="1"/>
  <c r="X17" i="1"/>
  <c r="Y17" i="1" s="1"/>
  <c r="T19" i="1"/>
  <c r="R19" i="1"/>
  <c r="T32" i="1"/>
  <c r="R32" i="1"/>
  <c r="AJ13" i="1"/>
  <c r="I16" i="1"/>
  <c r="AF18" i="1"/>
  <c r="AF19" i="1"/>
  <c r="AJ19" i="1"/>
  <c r="X28" i="1"/>
  <c r="Y28" i="1" s="1"/>
  <c r="R41" i="1"/>
  <c r="T41" i="1"/>
  <c r="D42" i="1"/>
  <c r="AD13" i="1"/>
  <c r="X16" i="1"/>
  <c r="Y16" i="1" s="1"/>
  <c r="AO16" i="1"/>
  <c r="AQ16" i="1" s="1"/>
  <c r="AD19" i="1"/>
  <c r="AD20" i="1"/>
  <c r="AO32" i="1"/>
  <c r="AQ32" i="1" s="1"/>
  <c r="D31" i="1"/>
  <c r="X30" i="1"/>
  <c r="Y30" i="1" s="1"/>
  <c r="AQ30" i="1"/>
  <c r="P32" i="1"/>
  <c r="V32" i="1" s="1"/>
  <c r="J32" i="1"/>
  <c r="R33" i="1"/>
  <c r="T37" i="1"/>
  <c r="R37" i="1"/>
  <c r="R38" i="1"/>
  <c r="T39" i="1"/>
  <c r="R39" i="1"/>
  <c r="R40" i="1"/>
  <c r="AH41" i="1"/>
  <c r="R42" i="1"/>
  <c r="AD37" i="1"/>
  <c r="AD39" i="1"/>
  <c r="AD42" i="1"/>
  <c r="T28" i="1" l="1"/>
  <c r="J28" i="1"/>
  <c r="AH28" i="1" s="1"/>
  <c r="AD40" i="1"/>
  <c r="AJ40" i="1"/>
  <c r="AD33" i="1"/>
  <c r="AF38" i="1"/>
  <c r="AD18" i="1"/>
  <c r="AD41" i="1"/>
  <c r="AD38" i="1"/>
  <c r="AR38" i="1" s="1"/>
  <c r="AS38" i="1" s="1"/>
  <c r="AJ38" i="1"/>
  <c r="AF41" i="1"/>
  <c r="AF20" i="1"/>
  <c r="AJ33" i="1"/>
  <c r="AF40" i="1"/>
  <c r="AR40" i="1" s="1"/>
  <c r="AS40" i="1" s="1"/>
  <c r="AF33" i="1"/>
  <c r="AR33" i="1" s="1"/>
  <c r="AS33" i="1" s="1"/>
  <c r="AF13" i="1"/>
  <c r="AR13" i="1" s="1"/>
  <c r="AR37" i="1"/>
  <c r="AS37" i="1" s="1"/>
  <c r="AR19" i="1"/>
  <c r="AS19" i="1" s="1"/>
  <c r="P28" i="1"/>
  <c r="V28" i="1" s="1"/>
  <c r="AJ20" i="1"/>
  <c r="AJ18" i="1"/>
  <c r="AR29" i="1"/>
  <c r="AS29" i="1" s="1"/>
  <c r="AR39" i="1"/>
  <c r="AS39" i="1" s="1"/>
  <c r="P16" i="1"/>
  <c r="J16" i="1"/>
  <c r="O16" i="1"/>
  <c r="AH32" i="1"/>
  <c r="AD32" i="1"/>
  <c r="AF32" i="1"/>
  <c r="AJ32" i="1"/>
  <c r="AL31" i="1"/>
  <c r="AN31" i="1" s="1"/>
  <c r="X31" i="1"/>
  <c r="Y31" i="1" s="1"/>
  <c r="AQ43" i="1"/>
  <c r="AL42" i="1"/>
  <c r="X42" i="1"/>
  <c r="Y42" i="1" s="1"/>
  <c r="AM42" i="1"/>
  <c r="AD28" i="1"/>
  <c r="AJ28" i="1"/>
  <c r="AR17" i="1"/>
  <c r="AS17" i="1" s="1"/>
  <c r="AH30" i="1"/>
  <c r="AD30" i="1"/>
  <c r="AJ30" i="1"/>
  <c r="AF30" i="1"/>
  <c r="T30" i="1"/>
  <c r="R30" i="1"/>
  <c r="AF28" i="1" l="1"/>
  <c r="AR41" i="1"/>
  <c r="AS41" i="1" s="1"/>
  <c r="AR18" i="1"/>
  <c r="AS18" i="1" s="1"/>
  <c r="AR20" i="1"/>
  <c r="AS20" i="1" s="1"/>
  <c r="AR28" i="1"/>
  <c r="AS28" i="1" s="1"/>
  <c r="AR31" i="1"/>
  <c r="AS31" i="1" s="1"/>
  <c r="AR32" i="1"/>
  <c r="AS32" i="1" s="1"/>
  <c r="AR30" i="1"/>
  <c r="AS30" i="1" s="1"/>
  <c r="Y43" i="1"/>
  <c r="AH16" i="1"/>
  <c r="AD16" i="1"/>
  <c r="AJ16" i="1"/>
  <c r="AF16" i="1"/>
  <c r="AS13" i="1"/>
  <c r="AN42" i="1"/>
  <c r="AN43" i="1" s="1"/>
  <c r="T16" i="1"/>
  <c r="R16" i="1"/>
  <c r="V16" i="1"/>
  <c r="O43" i="1"/>
  <c r="P43" i="1" l="1"/>
  <c r="AH43" i="1"/>
  <c r="AJ43" i="1"/>
  <c r="R43" i="1"/>
  <c r="V43" i="1"/>
  <c r="AR16" i="1"/>
  <c r="AF43" i="1"/>
  <c r="AD43" i="1"/>
  <c r="AR42" i="1"/>
  <c r="AS42" i="1" s="1"/>
  <c r="AS16" i="1" l="1"/>
  <c r="AS43" i="1" s="1"/>
  <c r="AR43" i="1"/>
  <c r="T43" i="1"/>
</calcChain>
</file>

<file path=xl/sharedStrings.xml><?xml version="1.0" encoding="utf-8"?>
<sst xmlns="http://schemas.openxmlformats.org/spreadsheetml/2006/main" count="229" uniqueCount="136">
  <si>
    <t>Культура: кукуруза на зерно</t>
  </si>
  <si>
    <t>Урожайность, ц/га</t>
  </si>
  <si>
    <t>Валовой сбор, т</t>
  </si>
  <si>
    <t>Норма высева, ц/га:</t>
  </si>
  <si>
    <t xml:space="preserve">Средства хим.защиты: </t>
  </si>
  <si>
    <t>Площадь, га:</t>
  </si>
  <si>
    <t>Цена, руб./л</t>
  </si>
  <si>
    <t>Цена, руб/кг</t>
  </si>
  <si>
    <t>Предшественник:</t>
  </si>
  <si>
    <t>Норма внесения удобрений (N,P,K), кг/га:</t>
  </si>
  <si>
    <t>Стоимость перевозки, руб./т:</t>
  </si>
  <si>
    <t>Цена, руб/л</t>
  </si>
  <si>
    <t>№ п/п</t>
  </si>
  <si>
    <t>Наименование работ и средства механизации</t>
  </si>
  <si>
    <t>Единица измерения</t>
  </si>
  <si>
    <t>Обьемы работ в физическом выражении</t>
  </si>
  <si>
    <t>Состав агрегата</t>
  </si>
  <si>
    <t>Календарные сроки работ</t>
  </si>
  <si>
    <t>Норма выроботки за смену</t>
  </si>
  <si>
    <t>Количество нормосмен в работе</t>
  </si>
  <si>
    <t>Затраты труда за норму, ч</t>
  </si>
  <si>
    <t xml:space="preserve">Обслуживающий персонал для выполнения нормы </t>
  </si>
  <si>
    <t>Тарифная ставка за норму, руб</t>
  </si>
  <si>
    <t xml:space="preserve">Тарифный фонд зарплаты на весь обьем работы, всего(руб.коп.) </t>
  </si>
  <si>
    <t>Надбавка за класность</t>
  </si>
  <si>
    <t>Дополнительная и повышенная оплата</t>
  </si>
  <si>
    <t>Дизельное топливо</t>
  </si>
  <si>
    <t>Электроэнергия</t>
  </si>
  <si>
    <t>Амортизация, руб</t>
  </si>
  <si>
    <t>Текущий ремонт, руб.</t>
  </si>
  <si>
    <t>Автотранспорт</t>
  </si>
  <si>
    <t>Удобрения, СХЗ, стимулятор роста, семена</t>
  </si>
  <si>
    <t>Прямые затраты</t>
  </si>
  <si>
    <t>Механизаторов</t>
  </si>
  <si>
    <t>Разнорабочих</t>
  </si>
  <si>
    <t>Тракторы</t>
  </si>
  <si>
    <t>Сельхоз машины</t>
  </si>
  <si>
    <t>трактор/автомобиль</t>
  </si>
  <si>
    <t>прицепное/навесное вспомогательное оборудование</t>
  </si>
  <si>
    <t xml:space="preserve">Механизаторов </t>
  </si>
  <si>
    <t>% к тарифу</t>
  </si>
  <si>
    <t>Сумма,руб.</t>
  </si>
  <si>
    <t>%  к тарифу</t>
  </si>
  <si>
    <t>Сумма, руб.</t>
  </si>
  <si>
    <t>%  к оплате</t>
  </si>
  <si>
    <t>на единицу работы, л</t>
  </si>
  <si>
    <t>Всего,  л</t>
  </si>
  <si>
    <t>Стоимость, руб.</t>
  </si>
  <si>
    <t>мощность эл. двигателя (кВт час)</t>
  </si>
  <si>
    <t>Стоимость 1 кВт часа, руб.</t>
  </si>
  <si>
    <t>Стоимость всего, руб.</t>
  </si>
  <si>
    <t>на 1 час работы</t>
  </si>
  <si>
    <t>Всего</t>
  </si>
  <si>
    <t>Растояние перевозки км</t>
  </si>
  <si>
    <t>Всего т-км</t>
  </si>
  <si>
    <t>Стоимость 1 т-км, руб.</t>
  </si>
  <si>
    <t>Стоемость всего, руб.</t>
  </si>
  <si>
    <t>количество, т</t>
  </si>
  <si>
    <t>цена, руб./т</t>
  </si>
  <si>
    <t>стоимость, руб</t>
  </si>
  <si>
    <t>Всего, руб.</t>
  </si>
  <si>
    <t>на 1 га,руб.</t>
  </si>
  <si>
    <t>га</t>
  </si>
  <si>
    <t>IV</t>
  </si>
  <si>
    <t>Погрузка мин.удобрений (аммиачная селитра)</t>
  </si>
  <si>
    <t>т</t>
  </si>
  <si>
    <t>Manitiou 1436</t>
  </si>
  <si>
    <t>Подвоз мин.удобрений до 10км</t>
  </si>
  <si>
    <t>КАМАЗ</t>
  </si>
  <si>
    <t>Разбрасывание удобренией</t>
  </si>
  <si>
    <t>Т-150</t>
  </si>
  <si>
    <t>Amazone</t>
  </si>
  <si>
    <t xml:space="preserve">Вспашка </t>
  </si>
  <si>
    <t>К-744</t>
  </si>
  <si>
    <t>ПНУ-8-40</t>
  </si>
  <si>
    <t>СБГ 22</t>
  </si>
  <si>
    <t>Tiler master 16</t>
  </si>
  <si>
    <t>Погрузка семян</t>
  </si>
  <si>
    <t>Подвоз семян до 10км</t>
  </si>
  <si>
    <t>Посев с внесением мин.удобрений</t>
  </si>
  <si>
    <t>МТЗ-82</t>
  </si>
  <si>
    <t>БЗСС-1,0</t>
  </si>
  <si>
    <t>Подвоз воды  до 10км</t>
  </si>
  <si>
    <t>V</t>
  </si>
  <si>
    <t xml:space="preserve">Подвоз воды до 10км </t>
  </si>
  <si>
    <t>Полесье 1218</t>
  </si>
  <si>
    <t>Перевозка зерна на ток до 10км</t>
  </si>
  <si>
    <t>Итого</t>
  </si>
  <si>
    <t>Лущение стерни</t>
  </si>
  <si>
    <t>Подвоз воды до 10км</t>
  </si>
  <si>
    <t>Опрыскивание розеток корнеотпрысковых сорняков гербицидами</t>
  </si>
  <si>
    <t>ТУМАН 2</t>
  </si>
  <si>
    <t>озимая пшеница</t>
  </si>
  <si>
    <t>Весеннее боронование (при физической спелости почвы)</t>
  </si>
  <si>
    <t>ПС-10</t>
  </si>
  <si>
    <t>Предосевная культивация 10-12см</t>
  </si>
  <si>
    <t>Боронование до всходов (5-6 дн. после посева)</t>
  </si>
  <si>
    <t>VII-VIII</t>
  </si>
  <si>
    <t>VI</t>
  </si>
  <si>
    <t>VI-VII</t>
  </si>
  <si>
    <t>VIII-IX</t>
  </si>
  <si>
    <t>Уборка урожая однофазным способом</t>
  </si>
  <si>
    <t>ЛДГ-20</t>
  </si>
  <si>
    <t>VII</t>
  </si>
  <si>
    <t>Протравитель фунгицидный 100 г/л имазалила + 60 г/л тебуконазола, л/т</t>
  </si>
  <si>
    <t>Протравитель инсектицидный 200 г/л имидаклоприда, л/т</t>
  </si>
  <si>
    <t>Гербицид Глифосат (калийная соль) 540 г/л, л/га</t>
  </si>
  <si>
    <t>Фунгицид 60 г/л тебуконазола + 80 г/л пропиконазола + 80 г/л ципроконазола, кг/га</t>
  </si>
  <si>
    <t>Инсектицид 200 г/л имидаклоприда + 120 г/л альфа-циперметрина, л/га</t>
  </si>
  <si>
    <t xml:space="preserve">Азофоска    </t>
  </si>
  <si>
    <t>16.16.16%</t>
  </si>
  <si>
    <t>Удобрения Аммофос</t>
  </si>
  <si>
    <t>Аммиачная селитра</t>
  </si>
  <si>
    <t>38000 руб/т</t>
  </si>
  <si>
    <t>65000 РУБ/Т</t>
  </si>
  <si>
    <t>Погрузка мин.удобрений (азофоска)</t>
  </si>
  <si>
    <t>Протравливание семян фунгицидным протравителем100 г/л имазалила + 60 г/л тебуконазола</t>
  </si>
  <si>
    <t>Протравливание семян инсектицидным протравителем 200 г/л имидаклоприда</t>
  </si>
  <si>
    <t>Семена кукурузы 1 п.е. 80000 семян -25000 руб</t>
  </si>
  <si>
    <t>1 культивация 10-12см</t>
  </si>
  <si>
    <t>Погрузка мин.удобрений (аммофос)</t>
  </si>
  <si>
    <t>БРН-6Н</t>
  </si>
  <si>
    <t>Гербицид Мезотрион 75 г/л + Никосульфурон 30 г/л, л/га</t>
  </si>
  <si>
    <t>Обработка гербицидом Мезотрион 75 г/л + Никосульфурон 30 г/л,</t>
  </si>
  <si>
    <t>ОС-4000М BARS</t>
  </si>
  <si>
    <t>Обработка инсектицидом 200 г/л имидаклоприда + 120 г/л альфа-циперметрина</t>
  </si>
  <si>
    <t>Обработка фунгицидом 60 г/л тебуконазола + 80 г/л пропиконазола + 80 г/л ципроконазола</t>
  </si>
  <si>
    <t>III-IV</t>
  </si>
  <si>
    <t>ГАЗNEXT</t>
  </si>
  <si>
    <t>ТЕХНОЛОГИЧЕCКАЯ КАРТА</t>
  </si>
  <si>
    <t>Сухостепная зона каштановых почв (Правобережье)</t>
  </si>
  <si>
    <t>22500 руб/т</t>
  </si>
  <si>
    <t>Пневмат. сеялка VESTA 8 PROFI</t>
  </si>
  <si>
    <t>1 п.ед.=32кг</t>
  </si>
  <si>
    <t>масса 1000 семян, г</t>
  </si>
  <si>
    <t>Междурядная культивация (в фазе 5-6 листьев)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</si>
</sst>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8" x14ac:knownFonts="1">
    <font>
      <sz val="10"/>
      <name val="Arial Cyr"/>
      <charset val="204"/>
    </font>
    <font>
      <b/>
      <sz val="14"/>
      <name val="Arial Cyr"/>
      <charset val="204"/>
    </font>
    <font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8"/>
      <color theme="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 textRotation="90" wrapText="1"/>
    </xf>
    <xf numFmtId="0" fontId="4" fillId="0" borderId="13" xfId="0" applyFont="1" applyFill="1" applyBorder="1" applyAlignment="1">
      <alignment horizont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3" xfId="0" applyFont="1" applyBorder="1" applyAlignment="1">
      <alignment textRotation="90"/>
    </xf>
    <xf numFmtId="0" fontId="4" fillId="0" borderId="8" xfId="0" applyFont="1" applyFill="1" applyBorder="1" applyAlignment="1">
      <alignment horizontal="center" textRotation="90" wrapText="1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2" fontId="4" fillId="4" borderId="13" xfId="0" applyNumberFormat="1" applyFont="1" applyFill="1" applyBorder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" fontId="4" fillId="3" borderId="13" xfId="0" applyNumberFormat="1" applyFont="1" applyFill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4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166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9" fontId="4" fillId="4" borderId="13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/>
    </xf>
    <xf numFmtId="9" fontId="0" fillId="0" borderId="0" xfId="0" applyNumberFormat="1"/>
    <xf numFmtId="20" fontId="0" fillId="0" borderId="0" xfId="0" applyNumberFormat="1"/>
    <xf numFmtId="0" fontId="4" fillId="3" borderId="13" xfId="0" applyFont="1" applyFill="1" applyBorder="1" applyAlignment="1">
      <alignment vertical="center" wrapText="1"/>
    </xf>
    <xf numFmtId="0" fontId="4" fillId="3" borderId="13" xfId="0" applyFont="1" applyFill="1" applyBorder="1"/>
    <xf numFmtId="0" fontId="4" fillId="3" borderId="13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45" wrapText="1"/>
    </xf>
    <xf numFmtId="0" fontId="4" fillId="0" borderId="3" xfId="0" applyFont="1" applyBorder="1" applyAlignment="1">
      <alignment horizontal="center" vertical="center" textRotation="45" wrapText="1"/>
    </xf>
    <xf numFmtId="0" fontId="4" fillId="0" borderId="9" xfId="0" applyFont="1" applyBorder="1" applyAlignment="1">
      <alignment horizontal="center" vertical="center" textRotation="45" wrapText="1"/>
    </xf>
    <xf numFmtId="0" fontId="4" fillId="0" borderId="10" xfId="0" applyFont="1" applyBorder="1" applyAlignment="1">
      <alignment horizontal="center" vertical="center" textRotation="4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textRotation="90" wrapText="1"/>
    </xf>
    <xf numFmtId="0" fontId="4" fillId="0" borderId="8" xfId="0" applyFont="1" applyBorder="1" applyAlignment="1">
      <alignment horizontal="center" textRotation="90" wrapText="1"/>
    </xf>
    <xf numFmtId="0" fontId="4" fillId="0" borderId="12" xfId="0" applyFont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vertical="center" textRotation="45" wrapText="1"/>
    </xf>
    <xf numFmtId="0" fontId="4" fillId="0" borderId="3" xfId="0" applyFont="1" applyFill="1" applyBorder="1" applyAlignment="1">
      <alignment horizontal="center" vertical="center" textRotation="45" wrapText="1"/>
    </xf>
    <xf numFmtId="0" fontId="4" fillId="0" borderId="9" xfId="0" applyFont="1" applyFill="1" applyBorder="1" applyAlignment="1">
      <alignment horizontal="center" vertical="center" textRotation="45" wrapText="1"/>
    </xf>
    <xf numFmtId="0" fontId="4" fillId="0" borderId="10" xfId="0" applyFont="1" applyFill="1" applyBorder="1" applyAlignment="1">
      <alignment horizontal="center" vertical="center" textRotation="45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6"/>
  <sheetViews>
    <sheetView tabSelected="1" topLeftCell="A19" zoomScale="88" zoomScaleNormal="88" workbookViewId="0">
      <selection activeCell="B34" sqref="B34"/>
    </sheetView>
  </sheetViews>
  <sheetFormatPr defaultRowHeight="12.75" x14ac:dyDescent="0.2"/>
  <cols>
    <col min="1" max="1" width="4.140625" customWidth="1"/>
    <col min="2" max="2" width="44.28515625" customWidth="1"/>
    <col min="3" max="3" width="4.7109375" customWidth="1"/>
    <col min="4" max="4" width="7" customWidth="1"/>
    <col min="5" max="5" width="13.28515625" customWidth="1"/>
    <col min="6" max="6" width="11.42578125" customWidth="1"/>
    <col min="7" max="7" width="5.5703125" customWidth="1"/>
    <col min="8" max="11" width="6.28515625" customWidth="1"/>
    <col min="12" max="12" width="6" customWidth="1"/>
    <col min="13" max="13" width="5.5703125" customWidth="1"/>
    <col min="14" max="14" width="5.7109375" customWidth="1"/>
    <col min="15" max="15" width="7.85546875" customWidth="1"/>
    <col min="16" max="16" width="6.42578125" customWidth="1"/>
    <col min="17" max="17" width="4.7109375" customWidth="1"/>
    <col min="18" max="18" width="6.7109375" customWidth="1"/>
    <col min="19" max="19" width="4.5703125" customWidth="1"/>
    <col min="20" max="20" width="6.5703125" customWidth="1"/>
    <col min="21" max="21" width="5.140625" customWidth="1"/>
    <col min="22" max="22" width="5.5703125" customWidth="1"/>
    <col min="23" max="23" width="5.28515625" customWidth="1"/>
    <col min="24" max="24" width="5.42578125" customWidth="1"/>
    <col min="25" max="25" width="8.28515625" customWidth="1"/>
    <col min="26" max="26" width="6" customWidth="1"/>
    <col min="27" max="27" width="6.140625" customWidth="1"/>
    <col min="28" max="28" width="5.7109375" customWidth="1"/>
    <col min="29" max="29" width="6.42578125" customWidth="1"/>
    <col min="30" max="30" width="8.28515625" customWidth="1"/>
    <col min="31" max="31" width="6.42578125" customWidth="1"/>
    <col min="32" max="32" width="7.42578125" customWidth="1"/>
    <col min="33" max="33" width="7.28515625" customWidth="1"/>
    <col min="34" max="34" width="8" customWidth="1"/>
    <col min="35" max="35" width="6.7109375" customWidth="1"/>
    <col min="36" max="36" width="8.5703125" customWidth="1"/>
    <col min="37" max="37" width="5.5703125" customWidth="1"/>
    <col min="38" max="38" width="5.85546875" customWidth="1"/>
    <col min="39" max="39" width="5.7109375" customWidth="1"/>
    <col min="40" max="40" width="9.28515625" customWidth="1"/>
    <col min="41" max="41" width="6.5703125" customWidth="1"/>
    <col min="42" max="42" width="9.5703125" customWidth="1"/>
    <col min="43" max="43" width="8.85546875" customWidth="1"/>
  </cols>
  <sheetData>
    <row r="1" spans="1:46" x14ac:dyDescent="0.2">
      <c r="AK1" t="s">
        <v>109</v>
      </c>
      <c r="AN1" s="50" t="s">
        <v>110</v>
      </c>
      <c r="AP1" t="s">
        <v>113</v>
      </c>
    </row>
    <row r="2" spans="1:46" x14ac:dyDescent="0.2">
      <c r="AJ2" s="1" t="s">
        <v>111</v>
      </c>
      <c r="AK2" s="1"/>
      <c r="AN2" s="51">
        <v>0.53611111111111109</v>
      </c>
      <c r="AP2" t="s">
        <v>114</v>
      </c>
    </row>
    <row r="3" spans="1:46" ht="40.15" customHeight="1" x14ac:dyDescent="0.25">
      <c r="I3" s="90" t="s">
        <v>129</v>
      </c>
      <c r="J3" s="90"/>
      <c r="K3" s="90"/>
      <c r="L3" s="90"/>
      <c r="M3" s="90"/>
      <c r="N3" s="90"/>
      <c r="O3" s="90"/>
      <c r="P3" s="90"/>
      <c r="AC3" s="55" t="s">
        <v>104</v>
      </c>
      <c r="AD3" s="55"/>
      <c r="AE3" s="55"/>
      <c r="AF3" s="55"/>
      <c r="AH3">
        <v>0.4</v>
      </c>
      <c r="AK3" t="s">
        <v>112</v>
      </c>
      <c r="AN3">
        <v>34.4</v>
      </c>
      <c r="AP3" t="s">
        <v>131</v>
      </c>
      <c r="AR3" t="s">
        <v>134</v>
      </c>
      <c r="AT3">
        <v>400</v>
      </c>
    </row>
    <row r="4" spans="1:46" x14ac:dyDescent="0.2">
      <c r="AC4" s="56" t="s">
        <v>6</v>
      </c>
      <c r="AD4" s="56"/>
      <c r="AF4">
        <v>4100</v>
      </c>
      <c r="AJ4" t="s">
        <v>118</v>
      </c>
      <c r="AR4" t="s">
        <v>133</v>
      </c>
    </row>
    <row r="5" spans="1:46" ht="39" customHeight="1" x14ac:dyDescent="0.2">
      <c r="A5" s="91" t="s">
        <v>130</v>
      </c>
      <c r="B5" s="91"/>
      <c r="C5" s="91"/>
      <c r="D5" s="91"/>
      <c r="E5" s="89" t="s">
        <v>0</v>
      </c>
      <c r="F5" s="89"/>
      <c r="G5" s="89"/>
      <c r="H5" s="89"/>
      <c r="I5" s="1" t="s">
        <v>1</v>
      </c>
      <c r="J5" s="1"/>
      <c r="K5" s="38"/>
      <c r="L5" s="2">
        <v>30</v>
      </c>
      <c r="M5" s="56" t="s">
        <v>2</v>
      </c>
      <c r="N5" s="56"/>
      <c r="O5" s="56"/>
      <c r="P5" s="2">
        <f>L5*10</f>
        <v>300</v>
      </c>
      <c r="R5" s="56" t="s">
        <v>3</v>
      </c>
      <c r="S5" s="56"/>
      <c r="T5" s="56"/>
      <c r="U5">
        <v>0.15</v>
      </c>
      <c r="Y5" s="56" t="s">
        <v>4</v>
      </c>
      <c r="Z5" s="56"/>
      <c r="AA5" s="56"/>
      <c r="AC5" s="55" t="s">
        <v>105</v>
      </c>
      <c r="AD5" s="55"/>
      <c r="AE5" s="55"/>
      <c r="AF5" s="55"/>
      <c r="AG5" s="1"/>
      <c r="AH5">
        <v>13</v>
      </c>
      <c r="AJ5" s="55" t="s">
        <v>107</v>
      </c>
      <c r="AK5" s="55"/>
      <c r="AL5" s="55"/>
      <c r="AM5" s="55"/>
      <c r="AN5">
        <v>0.5</v>
      </c>
      <c r="AP5" s="55" t="s">
        <v>122</v>
      </c>
      <c r="AQ5" s="55"/>
      <c r="AR5" s="55"/>
      <c r="AS5">
        <v>1</v>
      </c>
    </row>
    <row r="6" spans="1:46" x14ac:dyDescent="0.2">
      <c r="E6" s="89" t="s">
        <v>5</v>
      </c>
      <c r="F6" s="89"/>
      <c r="G6" s="2">
        <v>100</v>
      </c>
      <c r="AC6" s="56" t="s">
        <v>6</v>
      </c>
      <c r="AD6" s="56"/>
      <c r="AF6">
        <v>2400</v>
      </c>
      <c r="AJ6" s="56" t="s">
        <v>7</v>
      </c>
      <c r="AK6" s="56"/>
      <c r="AM6">
        <v>5500</v>
      </c>
      <c r="AP6" s="56" t="s">
        <v>6</v>
      </c>
      <c r="AQ6" s="56"/>
      <c r="AS6">
        <v>3700</v>
      </c>
    </row>
    <row r="7" spans="1:46" ht="51" customHeight="1" x14ac:dyDescent="0.2">
      <c r="E7" s="89" t="s">
        <v>8</v>
      </c>
      <c r="F7" s="89"/>
      <c r="G7" s="34" t="s">
        <v>92</v>
      </c>
      <c r="I7" s="1" t="s">
        <v>9</v>
      </c>
      <c r="J7" s="1"/>
      <c r="K7" s="1"/>
      <c r="L7" s="1"/>
      <c r="M7" s="1"/>
      <c r="O7">
        <v>50</v>
      </c>
      <c r="P7">
        <v>35</v>
      </c>
      <c r="Q7">
        <v>15</v>
      </c>
      <c r="R7" s="56" t="s">
        <v>10</v>
      </c>
      <c r="S7" s="56"/>
      <c r="T7" s="56"/>
      <c r="U7" s="56"/>
      <c r="V7" s="56"/>
      <c r="W7">
        <v>250</v>
      </c>
      <c r="AC7" s="55" t="s">
        <v>106</v>
      </c>
      <c r="AD7" s="55"/>
      <c r="AE7" s="55"/>
      <c r="AF7" s="55"/>
      <c r="AH7">
        <v>2</v>
      </c>
      <c r="AJ7" s="55" t="s">
        <v>108</v>
      </c>
      <c r="AK7" s="55"/>
      <c r="AL7" s="55"/>
      <c r="AM7" s="55"/>
      <c r="AN7">
        <v>0.2</v>
      </c>
    </row>
    <row r="8" spans="1:46" x14ac:dyDescent="0.2">
      <c r="AC8" t="s">
        <v>6</v>
      </c>
      <c r="AF8">
        <v>2000</v>
      </c>
      <c r="AJ8" t="s">
        <v>11</v>
      </c>
      <c r="AM8">
        <v>5200</v>
      </c>
    </row>
    <row r="9" spans="1:46" ht="21.75" customHeight="1" x14ac:dyDescent="0.2">
      <c r="A9" s="76" t="s">
        <v>12</v>
      </c>
      <c r="B9" s="79" t="s">
        <v>13</v>
      </c>
      <c r="C9" s="82" t="s">
        <v>14</v>
      </c>
      <c r="D9" s="82" t="s">
        <v>15</v>
      </c>
      <c r="E9" s="85" t="s">
        <v>16</v>
      </c>
      <c r="F9" s="86"/>
      <c r="G9" s="82" t="s">
        <v>17</v>
      </c>
      <c r="H9" s="82" t="s">
        <v>18</v>
      </c>
      <c r="I9" s="82" t="s">
        <v>19</v>
      </c>
      <c r="J9" s="82" t="s">
        <v>20</v>
      </c>
      <c r="K9" s="70" t="s">
        <v>21</v>
      </c>
      <c r="L9" s="72"/>
      <c r="M9" s="70" t="s">
        <v>22</v>
      </c>
      <c r="N9" s="72"/>
      <c r="O9" s="57" t="s">
        <v>23</v>
      </c>
      <c r="P9" s="59"/>
      <c r="Q9" s="66" t="s">
        <v>24</v>
      </c>
      <c r="R9" s="67"/>
      <c r="S9" s="63" t="s">
        <v>25</v>
      </c>
      <c r="T9" s="65"/>
      <c r="U9" s="65"/>
      <c r="V9" s="64"/>
      <c r="W9" s="70" t="s">
        <v>26</v>
      </c>
      <c r="X9" s="71"/>
      <c r="Y9" s="72"/>
      <c r="Z9" s="70" t="s">
        <v>27</v>
      </c>
      <c r="AA9" s="71"/>
      <c r="AB9" s="71"/>
      <c r="AC9" s="63" t="s">
        <v>28</v>
      </c>
      <c r="AD9" s="65"/>
      <c r="AE9" s="65"/>
      <c r="AF9" s="64"/>
      <c r="AG9" s="63" t="s">
        <v>29</v>
      </c>
      <c r="AH9" s="65"/>
      <c r="AI9" s="65"/>
      <c r="AJ9" s="64"/>
      <c r="AK9" s="57" t="s">
        <v>30</v>
      </c>
      <c r="AL9" s="58"/>
      <c r="AM9" s="58"/>
      <c r="AN9" s="59"/>
      <c r="AO9" s="57" t="s">
        <v>31</v>
      </c>
      <c r="AP9" s="58"/>
      <c r="AQ9" s="58"/>
      <c r="AR9" s="57" t="s">
        <v>32</v>
      </c>
      <c r="AS9" s="59"/>
    </row>
    <row r="10" spans="1:46" ht="29.25" customHeight="1" x14ac:dyDescent="0.2">
      <c r="A10" s="77"/>
      <c r="B10" s="80"/>
      <c r="C10" s="83"/>
      <c r="D10" s="83"/>
      <c r="E10" s="87"/>
      <c r="F10" s="88"/>
      <c r="G10" s="83"/>
      <c r="H10" s="83"/>
      <c r="I10" s="83"/>
      <c r="J10" s="83"/>
      <c r="K10" s="73"/>
      <c r="L10" s="75"/>
      <c r="M10" s="73"/>
      <c r="N10" s="75"/>
      <c r="O10" s="60"/>
      <c r="P10" s="62"/>
      <c r="Q10" s="68"/>
      <c r="R10" s="69"/>
      <c r="S10" s="63" t="s">
        <v>33</v>
      </c>
      <c r="T10" s="64"/>
      <c r="U10" s="63" t="s">
        <v>34</v>
      </c>
      <c r="V10" s="64"/>
      <c r="W10" s="73"/>
      <c r="X10" s="74"/>
      <c r="Y10" s="75"/>
      <c r="Z10" s="73"/>
      <c r="AA10" s="74"/>
      <c r="AB10" s="74"/>
      <c r="AC10" s="63" t="s">
        <v>35</v>
      </c>
      <c r="AD10" s="64"/>
      <c r="AE10" s="63" t="s">
        <v>36</v>
      </c>
      <c r="AF10" s="64"/>
      <c r="AG10" s="63" t="s">
        <v>35</v>
      </c>
      <c r="AH10" s="64"/>
      <c r="AI10" s="63" t="s">
        <v>36</v>
      </c>
      <c r="AJ10" s="64"/>
      <c r="AK10" s="60"/>
      <c r="AL10" s="61"/>
      <c r="AM10" s="61"/>
      <c r="AN10" s="62"/>
      <c r="AO10" s="60"/>
      <c r="AP10" s="61"/>
      <c r="AQ10" s="61"/>
      <c r="AR10" s="60"/>
      <c r="AS10" s="62"/>
    </row>
    <row r="11" spans="1:46" ht="83.25" x14ac:dyDescent="0.2">
      <c r="A11" s="78"/>
      <c r="B11" s="81"/>
      <c r="C11" s="84"/>
      <c r="D11" s="84"/>
      <c r="E11" s="3" t="s">
        <v>37</v>
      </c>
      <c r="F11" s="3" t="s">
        <v>38</v>
      </c>
      <c r="G11" s="84"/>
      <c r="H11" s="84"/>
      <c r="I11" s="84"/>
      <c r="J11" s="84"/>
      <c r="K11" s="4" t="s">
        <v>39</v>
      </c>
      <c r="L11" s="4" t="s">
        <v>34</v>
      </c>
      <c r="M11" s="4" t="s">
        <v>39</v>
      </c>
      <c r="N11" s="4" t="s">
        <v>34</v>
      </c>
      <c r="O11" s="5" t="s">
        <v>39</v>
      </c>
      <c r="P11" s="5" t="s">
        <v>34</v>
      </c>
      <c r="Q11" s="5" t="s">
        <v>40</v>
      </c>
      <c r="R11" s="5" t="s">
        <v>41</v>
      </c>
      <c r="S11" s="5" t="s">
        <v>42</v>
      </c>
      <c r="T11" s="5" t="s">
        <v>43</v>
      </c>
      <c r="U11" s="5" t="s">
        <v>44</v>
      </c>
      <c r="V11" s="5" t="s">
        <v>43</v>
      </c>
      <c r="W11" s="4" t="s">
        <v>45</v>
      </c>
      <c r="X11" s="4" t="s">
        <v>46</v>
      </c>
      <c r="Y11" s="4" t="s">
        <v>47</v>
      </c>
      <c r="Z11" s="4" t="s">
        <v>48</v>
      </c>
      <c r="AA11" s="4" t="s">
        <v>49</v>
      </c>
      <c r="AB11" s="4" t="s">
        <v>50</v>
      </c>
      <c r="AC11" s="5" t="s">
        <v>51</v>
      </c>
      <c r="AD11" s="5" t="s">
        <v>52</v>
      </c>
      <c r="AE11" s="5" t="s">
        <v>51</v>
      </c>
      <c r="AF11" s="5" t="s">
        <v>52</v>
      </c>
      <c r="AG11" s="5" t="s">
        <v>51</v>
      </c>
      <c r="AH11" s="5" t="s">
        <v>52</v>
      </c>
      <c r="AI11" s="5" t="s">
        <v>51</v>
      </c>
      <c r="AJ11" s="5" t="s">
        <v>52</v>
      </c>
      <c r="AK11" s="5" t="s">
        <v>53</v>
      </c>
      <c r="AL11" s="5" t="s">
        <v>54</v>
      </c>
      <c r="AM11" s="5" t="s">
        <v>55</v>
      </c>
      <c r="AN11" s="5" t="s">
        <v>56</v>
      </c>
      <c r="AO11" s="6" t="s">
        <v>57</v>
      </c>
      <c r="AP11" s="7" t="s">
        <v>58</v>
      </c>
      <c r="AQ11" s="7" t="s">
        <v>59</v>
      </c>
      <c r="AR11" s="5" t="s">
        <v>60</v>
      </c>
      <c r="AS11" s="5" t="s">
        <v>61</v>
      </c>
    </row>
    <row r="12" spans="1:46" x14ac:dyDescent="0.2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9">
        <v>8</v>
      </c>
      <c r="I12" s="9">
        <v>9</v>
      </c>
      <c r="J12" s="9">
        <v>10</v>
      </c>
      <c r="K12" s="9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  <c r="T12" s="8">
        <v>20</v>
      </c>
      <c r="U12" s="8">
        <v>21</v>
      </c>
      <c r="V12" s="8">
        <v>22</v>
      </c>
      <c r="W12" s="8">
        <v>23</v>
      </c>
      <c r="X12" s="8">
        <v>24</v>
      </c>
      <c r="Y12" s="8">
        <v>25</v>
      </c>
      <c r="Z12" s="8">
        <v>26</v>
      </c>
      <c r="AA12" s="8">
        <v>27</v>
      </c>
      <c r="AB12" s="8">
        <v>28</v>
      </c>
      <c r="AC12" s="8">
        <v>29</v>
      </c>
      <c r="AD12" s="8">
        <v>30</v>
      </c>
      <c r="AE12" s="8">
        <v>31</v>
      </c>
      <c r="AF12" s="8">
        <v>32</v>
      </c>
      <c r="AG12" s="8">
        <v>33</v>
      </c>
      <c r="AH12" s="8">
        <v>34</v>
      </c>
      <c r="AI12" s="8">
        <v>35</v>
      </c>
      <c r="AJ12" s="8">
        <v>36</v>
      </c>
      <c r="AK12" s="8">
        <v>37</v>
      </c>
      <c r="AL12" s="8">
        <v>38</v>
      </c>
      <c r="AM12" s="8">
        <v>39</v>
      </c>
      <c r="AN12" s="8">
        <v>40</v>
      </c>
      <c r="AO12" s="8">
        <v>41</v>
      </c>
      <c r="AP12" s="8">
        <v>42</v>
      </c>
      <c r="AQ12" s="8">
        <v>43</v>
      </c>
      <c r="AR12" s="8">
        <v>44</v>
      </c>
      <c r="AS12" s="8">
        <v>45</v>
      </c>
    </row>
    <row r="13" spans="1:46" ht="40.5" customHeight="1" x14ac:dyDescent="0.2">
      <c r="A13" s="10">
        <v>1</v>
      </c>
      <c r="B13" s="45" t="s">
        <v>88</v>
      </c>
      <c r="C13" s="41" t="s">
        <v>62</v>
      </c>
      <c r="D13" s="44">
        <v>100</v>
      </c>
      <c r="E13" s="45" t="s">
        <v>73</v>
      </c>
      <c r="F13" s="45" t="s">
        <v>102</v>
      </c>
      <c r="G13" s="44" t="s">
        <v>103</v>
      </c>
      <c r="H13" s="41">
        <v>40</v>
      </c>
      <c r="I13" s="11">
        <f>D13/H13</f>
        <v>2.5</v>
      </c>
      <c r="J13" s="11">
        <f>I13*7</f>
        <v>17.5</v>
      </c>
      <c r="K13" s="41">
        <v>1</v>
      </c>
      <c r="L13" s="41"/>
      <c r="M13" s="12">
        <v>1729</v>
      </c>
      <c r="N13" s="10"/>
      <c r="O13" s="13">
        <f>I13*M13</f>
        <v>4322.5</v>
      </c>
      <c r="P13" s="13">
        <f>I13*N13</f>
        <v>0</v>
      </c>
      <c r="Q13" s="12"/>
      <c r="R13" s="13">
        <f>O13*Q13/100</f>
        <v>0</v>
      </c>
      <c r="S13" s="12"/>
      <c r="T13" s="13">
        <f>O13*S13/100</f>
        <v>0</v>
      </c>
      <c r="U13" s="14"/>
      <c r="V13" s="13">
        <f>P13*U13/100</f>
        <v>0</v>
      </c>
      <c r="W13" s="10">
        <v>6.5</v>
      </c>
      <c r="X13" s="10">
        <f t="shared" ref="X13:X18" si="0">W13*D13</f>
        <v>650</v>
      </c>
      <c r="Y13" s="13">
        <f t="shared" ref="Y13:Y18" si="1">X13*57</f>
        <v>37050</v>
      </c>
      <c r="Z13" s="10"/>
      <c r="AA13" s="10"/>
      <c r="AB13" s="15"/>
      <c r="AC13" s="10">
        <v>333</v>
      </c>
      <c r="AD13" s="13">
        <f>AC13*J13</f>
        <v>5827.5</v>
      </c>
      <c r="AE13" s="10">
        <v>523</v>
      </c>
      <c r="AF13" s="13">
        <f>AE13*J13</f>
        <v>9152.5</v>
      </c>
      <c r="AG13" s="10">
        <v>333</v>
      </c>
      <c r="AH13" s="13">
        <f>AG13*J13</f>
        <v>5827.5</v>
      </c>
      <c r="AI13" s="10">
        <v>369</v>
      </c>
      <c r="AJ13" s="16">
        <f>AI13*J13</f>
        <v>6457.5</v>
      </c>
      <c r="AK13" s="10"/>
      <c r="AL13" s="10"/>
      <c r="AM13" s="10"/>
      <c r="AN13" s="15"/>
      <c r="AO13" s="11"/>
      <c r="AP13" s="11"/>
      <c r="AQ13" s="42"/>
      <c r="AR13" s="17">
        <f t="shared" ref="AR13:AR42" si="2">O13+P13+R13+T13+V13+Y13+AB13+AD13+AF13+AH13+AJ13+AN13+AQ13</f>
        <v>68637.5</v>
      </c>
      <c r="AS13" s="43">
        <f>AR13/100</f>
        <v>686.375</v>
      </c>
    </row>
    <row r="14" spans="1:46" ht="40.5" customHeight="1" x14ac:dyDescent="0.2">
      <c r="A14" s="10">
        <v>2</v>
      </c>
      <c r="B14" s="47" t="s">
        <v>89</v>
      </c>
      <c r="C14" s="42" t="s">
        <v>65</v>
      </c>
      <c r="D14" s="42">
        <v>15</v>
      </c>
      <c r="E14" s="47" t="s">
        <v>68</v>
      </c>
      <c r="F14" s="47"/>
      <c r="G14" s="42" t="s">
        <v>97</v>
      </c>
      <c r="H14" s="42"/>
      <c r="I14" s="13"/>
      <c r="J14" s="13"/>
      <c r="K14" s="42">
        <v>1</v>
      </c>
      <c r="L14" s="42"/>
      <c r="M14" s="18"/>
      <c r="N14" s="15"/>
      <c r="O14" s="13"/>
      <c r="P14" s="13"/>
      <c r="Q14" s="18"/>
      <c r="R14" s="13"/>
      <c r="S14" s="18"/>
      <c r="T14" s="13"/>
      <c r="U14" s="48"/>
      <c r="V14" s="13"/>
      <c r="W14" s="15">
        <v>8</v>
      </c>
      <c r="X14" s="15">
        <f t="shared" si="0"/>
        <v>120</v>
      </c>
      <c r="Y14" s="13">
        <f t="shared" si="1"/>
        <v>6840</v>
      </c>
      <c r="Z14" s="15"/>
      <c r="AA14" s="15"/>
      <c r="AB14" s="15"/>
      <c r="AC14" s="15"/>
      <c r="AD14" s="13"/>
      <c r="AE14" s="15"/>
      <c r="AF14" s="13"/>
      <c r="AG14" s="15"/>
      <c r="AH14" s="13"/>
      <c r="AI14" s="15"/>
      <c r="AJ14" s="16"/>
      <c r="AK14" s="15"/>
      <c r="AL14" s="15"/>
      <c r="AM14" s="15"/>
      <c r="AN14" s="15"/>
      <c r="AO14" s="13"/>
      <c r="AP14" s="13"/>
      <c r="AQ14" s="42"/>
      <c r="AR14" s="17">
        <f t="shared" ref="AR14:AR15" si="3">O14+P14+R14+T14+V14+Y14+AB14+AD14+AF14+AH14+AJ14+AN14+AQ14</f>
        <v>6840</v>
      </c>
      <c r="AS14" s="49">
        <f t="shared" ref="AS14:AS15" si="4">AR14/100</f>
        <v>68.400000000000006</v>
      </c>
    </row>
    <row r="15" spans="1:46" ht="40.5" customHeight="1" x14ac:dyDescent="0.2">
      <c r="A15" s="10">
        <v>3</v>
      </c>
      <c r="B15" s="40" t="s">
        <v>90</v>
      </c>
      <c r="C15" s="41" t="s">
        <v>62</v>
      </c>
      <c r="D15" s="44">
        <v>100</v>
      </c>
      <c r="E15" s="45" t="s">
        <v>91</v>
      </c>
      <c r="F15" s="45"/>
      <c r="G15" s="44" t="s">
        <v>97</v>
      </c>
      <c r="H15" s="41">
        <v>130</v>
      </c>
      <c r="I15" s="11">
        <f>D15/H15</f>
        <v>0.76923076923076927</v>
      </c>
      <c r="J15" s="11">
        <f>I15*7</f>
        <v>5.384615384615385</v>
      </c>
      <c r="K15" s="41">
        <v>1</v>
      </c>
      <c r="L15" s="41">
        <v>2</v>
      </c>
      <c r="M15" s="12">
        <v>1541</v>
      </c>
      <c r="N15" s="10">
        <v>1233</v>
      </c>
      <c r="O15" s="13">
        <f>I15*M15</f>
        <v>1185.3846153846155</v>
      </c>
      <c r="P15" s="13">
        <f>I15*N15</f>
        <v>948.46153846153857</v>
      </c>
      <c r="Q15" s="12"/>
      <c r="R15" s="13"/>
      <c r="S15" s="12"/>
      <c r="T15" s="13"/>
      <c r="U15" s="12">
        <v>20</v>
      </c>
      <c r="V15" s="13">
        <f>P15*U15/100</f>
        <v>189.69230769230774</v>
      </c>
      <c r="W15" s="10">
        <v>1</v>
      </c>
      <c r="X15" s="10">
        <f t="shared" si="0"/>
        <v>100</v>
      </c>
      <c r="Y15" s="13">
        <f t="shared" si="1"/>
        <v>5700</v>
      </c>
      <c r="Z15" s="10"/>
      <c r="AA15" s="10"/>
      <c r="AB15" s="15"/>
      <c r="AC15" s="10">
        <v>4250</v>
      </c>
      <c r="AD15" s="13">
        <f>AC15*J15</f>
        <v>22884.615384615387</v>
      </c>
      <c r="AE15" s="10"/>
      <c r="AF15" s="13"/>
      <c r="AG15" s="10">
        <v>2000</v>
      </c>
      <c r="AH15" s="13">
        <f>AG15*J15</f>
        <v>10769.23076923077</v>
      </c>
      <c r="AI15" s="10"/>
      <c r="AJ15" s="16"/>
      <c r="AK15" s="10"/>
      <c r="AL15" s="10"/>
      <c r="AM15" s="10"/>
      <c r="AN15" s="15"/>
      <c r="AO15" s="11">
        <v>0.2</v>
      </c>
      <c r="AP15" s="11">
        <v>2000000</v>
      </c>
      <c r="AQ15" s="42">
        <f t="shared" ref="AQ15:AQ30" si="5">AP15*AO15</f>
        <v>400000</v>
      </c>
      <c r="AR15" s="17">
        <f t="shared" si="3"/>
        <v>441677.38461538462</v>
      </c>
      <c r="AS15" s="49">
        <f t="shared" si="4"/>
        <v>4416.7738461538465</v>
      </c>
    </row>
    <row r="16" spans="1:46" ht="36.75" customHeight="1" x14ac:dyDescent="0.2">
      <c r="A16" s="10">
        <v>4</v>
      </c>
      <c r="B16" s="46" t="s">
        <v>115</v>
      </c>
      <c r="C16" s="41" t="s">
        <v>65</v>
      </c>
      <c r="D16" s="44">
        <v>8</v>
      </c>
      <c r="E16" s="46" t="s">
        <v>66</v>
      </c>
      <c r="F16" s="45"/>
      <c r="G16" s="44" t="s">
        <v>100</v>
      </c>
      <c r="H16" s="41">
        <v>11</v>
      </c>
      <c r="I16" s="11">
        <f>D16/H16</f>
        <v>0.72727272727272729</v>
      </c>
      <c r="J16" s="11">
        <f>I16*7</f>
        <v>5.0909090909090908</v>
      </c>
      <c r="K16" s="41">
        <v>1</v>
      </c>
      <c r="L16" s="41">
        <v>2</v>
      </c>
      <c r="M16" s="12">
        <v>1371</v>
      </c>
      <c r="N16" s="10">
        <v>1135</v>
      </c>
      <c r="O16" s="13">
        <f>I16*M16</f>
        <v>997.09090909090912</v>
      </c>
      <c r="P16" s="13">
        <f>I16*N16</f>
        <v>825.4545454545455</v>
      </c>
      <c r="Q16" s="12"/>
      <c r="R16" s="13">
        <f>O16*Q16/100</f>
        <v>0</v>
      </c>
      <c r="S16" s="12"/>
      <c r="T16" s="13">
        <f>O16*S16/100</f>
        <v>0</v>
      </c>
      <c r="U16" s="12">
        <v>10</v>
      </c>
      <c r="V16" s="13">
        <f>P16*U16/100</f>
        <v>82.545454545454561</v>
      </c>
      <c r="W16" s="10">
        <v>10</v>
      </c>
      <c r="X16" s="10">
        <f t="shared" si="0"/>
        <v>80</v>
      </c>
      <c r="Y16" s="13">
        <f t="shared" si="1"/>
        <v>4560</v>
      </c>
      <c r="Z16" s="10"/>
      <c r="AA16" s="10"/>
      <c r="AB16" s="15"/>
      <c r="AC16" s="10">
        <v>5600</v>
      </c>
      <c r="AD16" s="13">
        <f>AC16*J16</f>
        <v>28509.090909090908</v>
      </c>
      <c r="AE16" s="10"/>
      <c r="AF16" s="13">
        <f>AE16*J16</f>
        <v>0</v>
      </c>
      <c r="AG16" s="10">
        <v>5133</v>
      </c>
      <c r="AH16" s="13">
        <f>AG16*J16</f>
        <v>26131.636363636364</v>
      </c>
      <c r="AI16" s="10"/>
      <c r="AJ16" s="16">
        <f>AI16*J16</f>
        <v>0</v>
      </c>
      <c r="AK16" s="10"/>
      <c r="AL16" s="10"/>
      <c r="AM16" s="10"/>
      <c r="AN16" s="15"/>
      <c r="AO16" s="11">
        <f>D16</f>
        <v>8</v>
      </c>
      <c r="AP16" s="11">
        <v>38000</v>
      </c>
      <c r="AQ16" s="42">
        <f t="shared" si="5"/>
        <v>304000</v>
      </c>
      <c r="AR16" s="17">
        <f t="shared" si="2"/>
        <v>365105.81818181818</v>
      </c>
      <c r="AS16" s="49">
        <f>AR16/100</f>
        <v>3651.0581818181818</v>
      </c>
    </row>
    <row r="17" spans="1:45" ht="36.75" customHeight="1" x14ac:dyDescent="0.2">
      <c r="A17" s="10">
        <v>5</v>
      </c>
      <c r="B17" s="47" t="s">
        <v>67</v>
      </c>
      <c r="C17" s="42" t="s">
        <v>65</v>
      </c>
      <c r="D17" s="42">
        <f>D16</f>
        <v>8</v>
      </c>
      <c r="E17" s="47" t="s">
        <v>68</v>
      </c>
      <c r="F17" s="47"/>
      <c r="G17" s="42" t="s">
        <v>100</v>
      </c>
      <c r="H17" s="42"/>
      <c r="I17" s="13"/>
      <c r="J17" s="13"/>
      <c r="K17" s="42">
        <v>1</v>
      </c>
      <c r="L17" s="42"/>
      <c r="M17" s="18"/>
      <c r="N17" s="15"/>
      <c r="O17" s="13"/>
      <c r="P17" s="13"/>
      <c r="Q17" s="18"/>
      <c r="R17" s="13"/>
      <c r="S17" s="18"/>
      <c r="T17" s="13"/>
      <c r="U17" s="18"/>
      <c r="V17" s="13">
        <v>8</v>
      </c>
      <c r="W17" s="15">
        <v>8</v>
      </c>
      <c r="X17" s="15">
        <f t="shared" si="0"/>
        <v>64</v>
      </c>
      <c r="Y17" s="13">
        <f t="shared" si="1"/>
        <v>3648</v>
      </c>
      <c r="Z17" s="15"/>
      <c r="AA17" s="15"/>
      <c r="AB17" s="15"/>
      <c r="AC17" s="15"/>
      <c r="AD17" s="13"/>
      <c r="AE17" s="15"/>
      <c r="AF17" s="13"/>
      <c r="AG17" s="15"/>
      <c r="AH17" s="13"/>
      <c r="AI17" s="15"/>
      <c r="AJ17" s="16"/>
      <c r="AK17" s="15">
        <v>10</v>
      </c>
      <c r="AL17" s="15">
        <f>AK17*D17</f>
        <v>80</v>
      </c>
      <c r="AM17" s="15">
        <v>25</v>
      </c>
      <c r="AN17" s="15">
        <f>AL17*AM17</f>
        <v>2000</v>
      </c>
      <c r="AO17" s="13"/>
      <c r="AP17" s="13"/>
      <c r="AQ17" s="42"/>
      <c r="AR17" s="17">
        <f>O17+P17+R17+T17+V17+Y17+AB17+AD17+AF17+AH17+AJ17+AN17+AQ17</f>
        <v>5656</v>
      </c>
      <c r="AS17" s="49">
        <f>AR17/100</f>
        <v>56.56</v>
      </c>
    </row>
    <row r="18" spans="1:45" ht="35.25" customHeight="1" x14ac:dyDescent="0.2">
      <c r="A18" s="10">
        <v>6</v>
      </c>
      <c r="B18" s="46" t="s">
        <v>69</v>
      </c>
      <c r="C18" s="41" t="s">
        <v>62</v>
      </c>
      <c r="D18" s="44">
        <v>100</v>
      </c>
      <c r="E18" s="45" t="s">
        <v>70</v>
      </c>
      <c r="F18" s="45" t="s">
        <v>71</v>
      </c>
      <c r="G18" s="44" t="s">
        <v>100</v>
      </c>
      <c r="H18" s="41">
        <v>90</v>
      </c>
      <c r="I18" s="11">
        <f>D18/H18</f>
        <v>1.1111111111111112</v>
      </c>
      <c r="J18" s="11">
        <f>I18*7</f>
        <v>7.7777777777777786</v>
      </c>
      <c r="K18" s="41">
        <v>1</v>
      </c>
      <c r="L18" s="41"/>
      <c r="M18" s="12">
        <v>1541</v>
      </c>
      <c r="N18" s="10"/>
      <c r="O18" s="13">
        <f>I18*M18</f>
        <v>1712.2222222222224</v>
      </c>
      <c r="P18" s="13">
        <f>I18*N18</f>
        <v>0</v>
      </c>
      <c r="Q18" s="12"/>
      <c r="R18" s="13">
        <f>O18*Q18/100</f>
        <v>0</v>
      </c>
      <c r="S18" s="12"/>
      <c r="T18" s="13">
        <f>O18*S18/100</f>
        <v>0</v>
      </c>
      <c r="U18" s="12"/>
      <c r="V18" s="13">
        <f>P18*U18/100</f>
        <v>0</v>
      </c>
      <c r="W18" s="10">
        <v>0.6</v>
      </c>
      <c r="X18" s="10">
        <f t="shared" si="0"/>
        <v>60</v>
      </c>
      <c r="Y18" s="13">
        <f t="shared" si="1"/>
        <v>3420</v>
      </c>
      <c r="Z18" s="10"/>
      <c r="AA18" s="10"/>
      <c r="AB18" s="15"/>
      <c r="AC18" s="10">
        <v>139</v>
      </c>
      <c r="AD18" s="13">
        <f>AC18*J18</f>
        <v>1081.1111111111113</v>
      </c>
      <c r="AE18" s="10">
        <v>298</v>
      </c>
      <c r="AF18" s="13">
        <f>AE18*J18</f>
        <v>2317.7777777777778</v>
      </c>
      <c r="AG18" s="10">
        <v>167</v>
      </c>
      <c r="AH18" s="13">
        <f>AG18*J18</f>
        <v>1298.8888888888889</v>
      </c>
      <c r="AI18" s="10">
        <v>175</v>
      </c>
      <c r="AJ18" s="16">
        <f>AI18*J18</f>
        <v>1361.1111111111113</v>
      </c>
      <c r="AK18" s="10"/>
      <c r="AL18" s="19"/>
      <c r="AM18" s="10"/>
      <c r="AN18" s="15"/>
      <c r="AO18" s="11"/>
      <c r="AP18" s="11"/>
      <c r="AQ18" s="42">
        <f t="shared" si="5"/>
        <v>0</v>
      </c>
      <c r="AR18" s="17">
        <f t="shared" si="2"/>
        <v>11191.111111111111</v>
      </c>
      <c r="AS18" s="49">
        <f>AR18/100</f>
        <v>111.91111111111111</v>
      </c>
    </row>
    <row r="19" spans="1:45" ht="36.75" customHeight="1" x14ac:dyDescent="0.2">
      <c r="A19" s="10">
        <v>7</v>
      </c>
      <c r="B19" s="45" t="s">
        <v>72</v>
      </c>
      <c r="C19" s="41" t="s">
        <v>62</v>
      </c>
      <c r="D19" s="44">
        <v>100</v>
      </c>
      <c r="E19" s="45" t="s">
        <v>73</v>
      </c>
      <c r="F19" s="45" t="s">
        <v>74</v>
      </c>
      <c r="G19" s="44" t="s">
        <v>100</v>
      </c>
      <c r="H19" s="41">
        <v>10</v>
      </c>
      <c r="I19" s="11">
        <f t="shared" ref="I19:I41" si="6">D19/H19</f>
        <v>10</v>
      </c>
      <c r="J19" s="11">
        <f t="shared" ref="J19:J42" si="7">I19*7</f>
        <v>70</v>
      </c>
      <c r="K19" s="41">
        <v>1</v>
      </c>
      <c r="L19" s="41"/>
      <c r="M19" s="12">
        <v>1954</v>
      </c>
      <c r="N19" s="10"/>
      <c r="O19" s="13">
        <f t="shared" ref="O19:O42" si="8">I19*M19</f>
        <v>19540</v>
      </c>
      <c r="P19" s="13">
        <f t="shared" ref="P19:P42" si="9">I19*N19</f>
        <v>0</v>
      </c>
      <c r="Q19" s="12">
        <v>20</v>
      </c>
      <c r="R19" s="13">
        <f t="shared" ref="R19:R42" si="10">O19*Q19/100</f>
        <v>3908</v>
      </c>
      <c r="S19" s="12">
        <v>15</v>
      </c>
      <c r="T19" s="13">
        <f t="shared" ref="T19:T42" si="11">O19*S19/100</f>
        <v>2931</v>
      </c>
      <c r="U19" s="20"/>
      <c r="V19" s="13">
        <f t="shared" ref="V19:V42" si="12">P19*U19/100</f>
        <v>0</v>
      </c>
      <c r="W19" s="10">
        <v>22</v>
      </c>
      <c r="X19" s="10">
        <f t="shared" ref="X19:X42" si="13">W19*D19</f>
        <v>2200</v>
      </c>
      <c r="Y19" s="13">
        <f t="shared" ref="Y19:Y42" si="14">X19*57</f>
        <v>125400</v>
      </c>
      <c r="Z19" s="10"/>
      <c r="AA19" s="10"/>
      <c r="AB19" s="15"/>
      <c r="AC19" s="10">
        <v>333</v>
      </c>
      <c r="AD19" s="13">
        <f t="shared" ref="AD19:AD42" si="15">AC19*J19</f>
        <v>23310</v>
      </c>
      <c r="AE19" s="10">
        <v>40</v>
      </c>
      <c r="AF19" s="13">
        <f t="shared" ref="AF19:AF42" si="16">AE19*J19</f>
        <v>2800</v>
      </c>
      <c r="AG19" s="10">
        <v>333</v>
      </c>
      <c r="AH19" s="13">
        <f t="shared" ref="AH19:AH42" si="17">AG19*J19</f>
        <v>23310</v>
      </c>
      <c r="AI19" s="10">
        <v>19</v>
      </c>
      <c r="AJ19" s="16">
        <f t="shared" ref="AJ19:AJ42" si="18">AI19*J19</f>
        <v>1330</v>
      </c>
      <c r="AK19" s="10"/>
      <c r="AL19" s="19"/>
      <c r="AM19" s="10"/>
      <c r="AN19" s="15"/>
      <c r="AO19" s="11"/>
      <c r="AP19" s="11"/>
      <c r="AQ19" s="42">
        <f t="shared" si="5"/>
        <v>0</v>
      </c>
      <c r="AR19" s="17">
        <f t="shared" si="2"/>
        <v>202529</v>
      </c>
      <c r="AS19" s="49">
        <f>AR19/100</f>
        <v>2025.29</v>
      </c>
    </row>
    <row r="20" spans="1:45" ht="33.75" customHeight="1" x14ac:dyDescent="0.2">
      <c r="A20" s="10">
        <v>8</v>
      </c>
      <c r="B20" s="40" t="s">
        <v>93</v>
      </c>
      <c r="C20" s="41" t="s">
        <v>62</v>
      </c>
      <c r="D20" s="44">
        <v>100</v>
      </c>
      <c r="E20" s="45" t="s">
        <v>73</v>
      </c>
      <c r="F20" s="45" t="s">
        <v>75</v>
      </c>
      <c r="G20" s="44" t="s">
        <v>127</v>
      </c>
      <c r="H20" s="41">
        <v>68</v>
      </c>
      <c r="I20" s="11">
        <f t="shared" si="6"/>
        <v>1.4705882352941178</v>
      </c>
      <c r="J20" s="11">
        <f t="shared" si="7"/>
        <v>10.294117647058824</v>
      </c>
      <c r="K20" s="41">
        <v>1</v>
      </c>
      <c r="L20" s="41"/>
      <c r="M20" s="12">
        <v>1541</v>
      </c>
      <c r="N20" s="10"/>
      <c r="O20" s="13">
        <f t="shared" si="8"/>
        <v>2266.1764705882356</v>
      </c>
      <c r="P20" s="13">
        <f t="shared" si="9"/>
        <v>0</v>
      </c>
      <c r="Q20" s="12"/>
      <c r="R20" s="13">
        <f t="shared" si="10"/>
        <v>0</v>
      </c>
      <c r="S20" s="12"/>
      <c r="T20" s="13">
        <f t="shared" si="11"/>
        <v>0</v>
      </c>
      <c r="U20" s="20"/>
      <c r="V20" s="13">
        <f t="shared" si="12"/>
        <v>0</v>
      </c>
      <c r="W20" s="10">
        <v>4.5</v>
      </c>
      <c r="X20" s="10">
        <f t="shared" si="13"/>
        <v>450</v>
      </c>
      <c r="Y20" s="13">
        <f t="shared" si="14"/>
        <v>25650</v>
      </c>
      <c r="Z20" s="10"/>
      <c r="AA20" s="10"/>
      <c r="AB20" s="15"/>
      <c r="AC20" s="10">
        <v>333</v>
      </c>
      <c r="AD20" s="13">
        <f t="shared" si="15"/>
        <v>3427.9411764705883</v>
      </c>
      <c r="AE20" s="10">
        <v>600</v>
      </c>
      <c r="AF20" s="13">
        <f t="shared" si="16"/>
        <v>6176.4705882352946</v>
      </c>
      <c r="AG20" s="10">
        <v>333</v>
      </c>
      <c r="AH20" s="13">
        <f t="shared" si="17"/>
        <v>3427.9411764705883</v>
      </c>
      <c r="AI20" s="10">
        <v>480</v>
      </c>
      <c r="AJ20" s="16">
        <f t="shared" si="18"/>
        <v>4941.176470588236</v>
      </c>
      <c r="AK20" s="10"/>
      <c r="AL20" s="19"/>
      <c r="AM20" s="10"/>
      <c r="AN20" s="15"/>
      <c r="AO20" s="11"/>
      <c r="AP20" s="11"/>
      <c r="AQ20" s="42">
        <f t="shared" si="5"/>
        <v>0</v>
      </c>
      <c r="AR20" s="17">
        <f t="shared" si="2"/>
        <v>45889.705882352944</v>
      </c>
      <c r="AS20" s="49">
        <f t="shared" ref="AS20:AS42" si="19">AR20/100</f>
        <v>458.89705882352945</v>
      </c>
    </row>
    <row r="21" spans="1:45" ht="33.75" customHeight="1" x14ac:dyDescent="0.2">
      <c r="A21" s="10">
        <v>9</v>
      </c>
      <c r="B21" s="45" t="s">
        <v>119</v>
      </c>
      <c r="C21" s="41" t="s">
        <v>62</v>
      </c>
      <c r="D21" s="44">
        <v>100</v>
      </c>
      <c r="E21" s="45" t="s">
        <v>73</v>
      </c>
      <c r="F21" s="45" t="s">
        <v>76</v>
      </c>
      <c r="G21" s="44" t="s">
        <v>63</v>
      </c>
      <c r="H21" s="41">
        <v>70</v>
      </c>
      <c r="I21" s="11">
        <f t="shared" si="6"/>
        <v>1.4285714285714286</v>
      </c>
      <c r="J21" s="11">
        <f t="shared" si="7"/>
        <v>10</v>
      </c>
      <c r="K21" s="41">
        <v>1</v>
      </c>
      <c r="L21" s="41"/>
      <c r="M21" s="12">
        <v>1541</v>
      </c>
      <c r="N21" s="10"/>
      <c r="O21" s="13">
        <f t="shared" si="8"/>
        <v>2201.4285714285716</v>
      </c>
      <c r="P21" s="13">
        <f t="shared" si="9"/>
        <v>0</v>
      </c>
      <c r="Q21" s="12"/>
      <c r="R21" s="13">
        <f t="shared" si="10"/>
        <v>0</v>
      </c>
      <c r="S21" s="12"/>
      <c r="T21" s="13">
        <f t="shared" si="11"/>
        <v>0</v>
      </c>
      <c r="U21" s="20"/>
      <c r="V21" s="13">
        <f t="shared" si="12"/>
        <v>0</v>
      </c>
      <c r="W21" s="10">
        <v>4.4000000000000004</v>
      </c>
      <c r="X21" s="10">
        <f t="shared" si="13"/>
        <v>440.00000000000006</v>
      </c>
      <c r="Y21" s="13">
        <f t="shared" si="14"/>
        <v>25080.000000000004</v>
      </c>
      <c r="Z21" s="10"/>
      <c r="AA21" s="10"/>
      <c r="AB21" s="15"/>
      <c r="AC21" s="10">
        <v>333</v>
      </c>
      <c r="AD21" s="13">
        <f t="shared" si="15"/>
        <v>3330</v>
      </c>
      <c r="AE21" s="10">
        <v>625</v>
      </c>
      <c r="AF21" s="13">
        <f t="shared" si="16"/>
        <v>6250</v>
      </c>
      <c r="AG21" s="10">
        <v>333</v>
      </c>
      <c r="AH21" s="13">
        <f t="shared" si="17"/>
        <v>3330</v>
      </c>
      <c r="AI21" s="10">
        <v>500</v>
      </c>
      <c r="AJ21" s="16">
        <f t="shared" si="18"/>
        <v>5000</v>
      </c>
      <c r="AK21" s="10"/>
      <c r="AL21" s="19"/>
      <c r="AM21" s="10"/>
      <c r="AN21" s="15"/>
      <c r="AO21" s="11"/>
      <c r="AP21" s="11"/>
      <c r="AQ21" s="42">
        <f t="shared" si="5"/>
        <v>0</v>
      </c>
      <c r="AR21" s="17">
        <f t="shared" si="2"/>
        <v>45191.42857142858</v>
      </c>
      <c r="AS21" s="49">
        <f t="shared" si="19"/>
        <v>451.91428571428582</v>
      </c>
    </row>
    <row r="22" spans="1:45" ht="33.75" customHeight="1" x14ac:dyDescent="0.2">
      <c r="A22" s="10"/>
      <c r="B22" s="46" t="s">
        <v>64</v>
      </c>
      <c r="C22" s="41" t="s">
        <v>65</v>
      </c>
      <c r="D22" s="44">
        <v>8</v>
      </c>
      <c r="E22" s="46" t="s">
        <v>66</v>
      </c>
      <c r="F22" s="45"/>
      <c r="G22" s="44" t="s">
        <v>83</v>
      </c>
      <c r="H22" s="41">
        <v>11</v>
      </c>
      <c r="I22" s="11">
        <f>D22/H22</f>
        <v>0.72727272727272729</v>
      </c>
      <c r="J22" s="11">
        <f>I22*7</f>
        <v>5.0909090909090908</v>
      </c>
      <c r="K22" s="41">
        <v>1</v>
      </c>
      <c r="L22" s="41">
        <v>2</v>
      </c>
      <c r="M22" s="12">
        <v>1371</v>
      </c>
      <c r="N22" s="10">
        <v>1135</v>
      </c>
      <c r="O22" s="13">
        <f>I22*M22</f>
        <v>997.09090909090912</v>
      </c>
      <c r="P22" s="13">
        <f>I22*N22</f>
        <v>825.4545454545455</v>
      </c>
      <c r="Q22" s="12"/>
      <c r="R22" s="13">
        <f>O22*Q22/100</f>
        <v>0</v>
      </c>
      <c r="S22" s="12"/>
      <c r="T22" s="13">
        <f>O22*S22/100</f>
        <v>0</v>
      </c>
      <c r="U22" s="12">
        <v>10</v>
      </c>
      <c r="V22" s="13">
        <f>P22*U22/100</f>
        <v>82.545454545454561</v>
      </c>
      <c r="W22" s="10">
        <v>10</v>
      </c>
      <c r="X22" s="10">
        <f t="shared" si="13"/>
        <v>80</v>
      </c>
      <c r="Y22" s="13">
        <f t="shared" si="14"/>
        <v>4560</v>
      </c>
      <c r="Z22" s="10"/>
      <c r="AA22" s="10"/>
      <c r="AB22" s="15"/>
      <c r="AC22" s="10">
        <v>5600</v>
      </c>
      <c r="AD22" s="13">
        <f>AC22*J22</f>
        <v>28509.090909090908</v>
      </c>
      <c r="AE22" s="10"/>
      <c r="AF22" s="13">
        <f>AE22*J22</f>
        <v>0</v>
      </c>
      <c r="AG22" s="10">
        <v>5133</v>
      </c>
      <c r="AH22" s="13">
        <f>AG22*J22</f>
        <v>26131.636363636364</v>
      </c>
      <c r="AI22" s="10"/>
      <c r="AJ22" s="16">
        <f>AI22*J22</f>
        <v>0</v>
      </c>
      <c r="AK22" s="10"/>
      <c r="AL22" s="10"/>
      <c r="AM22" s="10"/>
      <c r="AN22" s="15"/>
      <c r="AO22" s="11">
        <f>D22</f>
        <v>8</v>
      </c>
      <c r="AP22" s="11">
        <v>22500</v>
      </c>
      <c r="AQ22" s="42">
        <f t="shared" ref="AQ22" si="20">AP22*AO22</f>
        <v>180000</v>
      </c>
      <c r="AR22" s="17">
        <f t="shared" ref="AR22" si="21">O22+P22+R22+T22+V22+Y22+AB22+AD22+AF22+AH22+AJ22+AN22+AQ22</f>
        <v>241105.81818181818</v>
      </c>
      <c r="AS22" s="49">
        <f>AR22/100</f>
        <v>2411.0581818181818</v>
      </c>
    </row>
    <row r="23" spans="1:45" ht="33.75" customHeight="1" x14ac:dyDescent="0.2">
      <c r="A23" s="10"/>
      <c r="B23" s="47" t="s">
        <v>67</v>
      </c>
      <c r="C23" s="42" t="s">
        <v>65</v>
      </c>
      <c r="D23" s="42">
        <f>D22</f>
        <v>8</v>
      </c>
      <c r="E23" s="47" t="s">
        <v>68</v>
      </c>
      <c r="F23" s="47"/>
      <c r="G23" s="42" t="s">
        <v>83</v>
      </c>
      <c r="H23" s="42"/>
      <c r="I23" s="13"/>
      <c r="J23" s="13"/>
      <c r="K23" s="42">
        <v>1</v>
      </c>
      <c r="L23" s="42"/>
      <c r="M23" s="18"/>
      <c r="N23" s="15"/>
      <c r="O23" s="13"/>
      <c r="P23" s="13"/>
      <c r="Q23" s="18"/>
      <c r="R23" s="13"/>
      <c r="S23" s="18"/>
      <c r="T23" s="13"/>
      <c r="U23" s="18"/>
      <c r="V23" s="13">
        <v>8</v>
      </c>
      <c r="W23" s="15">
        <v>8</v>
      </c>
      <c r="X23" s="15">
        <f t="shared" si="13"/>
        <v>64</v>
      </c>
      <c r="Y23" s="13">
        <f t="shared" si="14"/>
        <v>3648</v>
      </c>
      <c r="Z23" s="15"/>
      <c r="AA23" s="15"/>
      <c r="AB23" s="15"/>
      <c r="AC23" s="15"/>
      <c r="AD23" s="13"/>
      <c r="AE23" s="15"/>
      <c r="AF23" s="13"/>
      <c r="AG23" s="15"/>
      <c r="AH23" s="13"/>
      <c r="AI23" s="15"/>
      <c r="AJ23" s="16"/>
      <c r="AK23" s="15">
        <v>10</v>
      </c>
      <c r="AL23" s="15">
        <f>AK23*D23</f>
        <v>80</v>
      </c>
      <c r="AM23" s="15">
        <v>25</v>
      </c>
      <c r="AN23" s="15">
        <f>AL23*AM23</f>
        <v>2000</v>
      </c>
      <c r="AO23" s="13"/>
      <c r="AP23" s="13"/>
      <c r="AQ23" s="42"/>
      <c r="AR23" s="17">
        <f>O23+P23+R23+T23+V23+Y23+AB23+AD23+AF23+AH23+AJ23+AN23+AQ23</f>
        <v>5656</v>
      </c>
      <c r="AS23" s="49">
        <f>AR23/100</f>
        <v>56.56</v>
      </c>
    </row>
    <row r="24" spans="1:45" ht="33.75" customHeight="1" x14ac:dyDescent="0.2">
      <c r="A24" s="10"/>
      <c r="B24" s="46" t="s">
        <v>69</v>
      </c>
      <c r="C24" s="41" t="s">
        <v>62</v>
      </c>
      <c r="D24" s="44">
        <v>100</v>
      </c>
      <c r="E24" s="45" t="s">
        <v>70</v>
      </c>
      <c r="F24" s="45" t="s">
        <v>71</v>
      </c>
      <c r="G24" s="44" t="s">
        <v>83</v>
      </c>
      <c r="H24" s="41">
        <v>90</v>
      </c>
      <c r="I24" s="11">
        <f>D24/H24</f>
        <v>1.1111111111111112</v>
      </c>
      <c r="J24" s="11">
        <f>I24*7</f>
        <v>7.7777777777777786</v>
      </c>
      <c r="K24" s="41">
        <v>1</v>
      </c>
      <c r="L24" s="41"/>
      <c r="M24" s="12">
        <v>1541</v>
      </c>
      <c r="N24" s="10"/>
      <c r="O24" s="13">
        <f>I24*M24</f>
        <v>1712.2222222222224</v>
      </c>
      <c r="P24" s="13">
        <f>I24*N24</f>
        <v>0</v>
      </c>
      <c r="Q24" s="12"/>
      <c r="R24" s="13">
        <f>O24*Q24/100</f>
        <v>0</v>
      </c>
      <c r="S24" s="12"/>
      <c r="T24" s="13">
        <f>O24*S24/100</f>
        <v>0</v>
      </c>
      <c r="U24" s="12"/>
      <c r="V24" s="13">
        <f>P24*U24/100</f>
        <v>0</v>
      </c>
      <c r="W24" s="10">
        <v>0.6</v>
      </c>
      <c r="X24" s="10">
        <f t="shared" si="13"/>
        <v>60</v>
      </c>
      <c r="Y24" s="13">
        <f t="shared" si="14"/>
        <v>3420</v>
      </c>
      <c r="Z24" s="10"/>
      <c r="AA24" s="10"/>
      <c r="AB24" s="15"/>
      <c r="AC24" s="10">
        <v>139</v>
      </c>
      <c r="AD24" s="13">
        <f>AC24*J24</f>
        <v>1081.1111111111113</v>
      </c>
      <c r="AE24" s="10">
        <v>298</v>
      </c>
      <c r="AF24" s="13">
        <f>AE24*J24</f>
        <v>2317.7777777777778</v>
      </c>
      <c r="AG24" s="10">
        <v>167</v>
      </c>
      <c r="AH24" s="13">
        <f>AG24*J24</f>
        <v>1298.8888888888889</v>
      </c>
      <c r="AI24" s="10">
        <v>175</v>
      </c>
      <c r="AJ24" s="16">
        <f>AI24*J24</f>
        <v>1361.1111111111113</v>
      </c>
      <c r="AK24" s="10"/>
      <c r="AL24" s="19"/>
      <c r="AM24" s="10"/>
      <c r="AN24" s="15"/>
      <c r="AO24" s="11"/>
      <c r="AP24" s="11"/>
      <c r="AQ24" s="42">
        <f t="shared" ref="AQ24" si="22">AP24*AO24</f>
        <v>0</v>
      </c>
      <c r="AR24" s="17">
        <f t="shared" ref="AR24" si="23">O24+P24+R24+T24+V24+Y24+AB24+AD24+AF24+AH24+AJ24+AN24+AQ24</f>
        <v>11191.111111111111</v>
      </c>
      <c r="AS24" s="49">
        <f>AR24/100</f>
        <v>111.91111111111111</v>
      </c>
    </row>
    <row r="25" spans="1:45" ht="33.75" customHeight="1" x14ac:dyDescent="0.2">
      <c r="A25" s="10">
        <v>9</v>
      </c>
      <c r="B25" s="45" t="s">
        <v>95</v>
      </c>
      <c r="C25" s="41" t="s">
        <v>62</v>
      </c>
      <c r="D25" s="44">
        <v>100</v>
      </c>
      <c r="E25" s="45" t="s">
        <v>73</v>
      </c>
      <c r="F25" s="45" t="s">
        <v>76</v>
      </c>
      <c r="G25" s="44" t="s">
        <v>83</v>
      </c>
      <c r="H25" s="41">
        <v>70</v>
      </c>
      <c r="I25" s="11">
        <f t="shared" ref="I25" si="24">D25/H25</f>
        <v>1.4285714285714286</v>
      </c>
      <c r="J25" s="11">
        <f t="shared" ref="J25" si="25">I25*7</f>
        <v>10</v>
      </c>
      <c r="K25" s="41">
        <v>1</v>
      </c>
      <c r="L25" s="41"/>
      <c r="M25" s="12">
        <v>1541</v>
      </c>
      <c r="N25" s="10"/>
      <c r="O25" s="13">
        <f t="shared" ref="O25" si="26">I25*M25</f>
        <v>2201.4285714285716</v>
      </c>
      <c r="P25" s="13">
        <f t="shared" ref="P25" si="27">I25*N25</f>
        <v>0</v>
      </c>
      <c r="Q25" s="12"/>
      <c r="R25" s="13">
        <f t="shared" ref="R25" si="28">O25*Q25/100</f>
        <v>0</v>
      </c>
      <c r="S25" s="12"/>
      <c r="T25" s="13">
        <f t="shared" ref="T25" si="29">O25*S25/100</f>
        <v>0</v>
      </c>
      <c r="U25" s="20"/>
      <c r="V25" s="13">
        <f t="shared" ref="V25" si="30">P25*U25/100</f>
        <v>0</v>
      </c>
      <c r="W25" s="10">
        <v>4.4000000000000004</v>
      </c>
      <c r="X25" s="10">
        <f t="shared" ref="X25" si="31">W25*D25</f>
        <v>440.00000000000006</v>
      </c>
      <c r="Y25" s="13">
        <f t="shared" ref="Y25" si="32">X25*57</f>
        <v>25080.000000000004</v>
      </c>
      <c r="Z25" s="10"/>
      <c r="AA25" s="10"/>
      <c r="AB25" s="15"/>
      <c r="AC25" s="10">
        <v>333</v>
      </c>
      <c r="AD25" s="13">
        <f t="shared" ref="AD25" si="33">AC25*J25</f>
        <v>3330</v>
      </c>
      <c r="AE25" s="10">
        <v>625</v>
      </c>
      <c r="AF25" s="13">
        <f t="shared" ref="AF25" si="34">AE25*J25</f>
        <v>6250</v>
      </c>
      <c r="AG25" s="10">
        <v>333</v>
      </c>
      <c r="AH25" s="13">
        <f t="shared" ref="AH25" si="35">AG25*J25</f>
        <v>3330</v>
      </c>
      <c r="AI25" s="10">
        <v>500</v>
      </c>
      <c r="AJ25" s="16">
        <f t="shared" ref="AJ25" si="36">AI25*J25</f>
        <v>5000</v>
      </c>
      <c r="AK25" s="10"/>
      <c r="AL25" s="19"/>
      <c r="AM25" s="10"/>
      <c r="AN25" s="15"/>
      <c r="AO25" s="11"/>
      <c r="AP25" s="11"/>
      <c r="AQ25" s="42">
        <f t="shared" ref="AQ25" si="37">AP25*AO25</f>
        <v>0</v>
      </c>
      <c r="AR25" s="17">
        <f t="shared" ref="AR25" si="38">O25+P25+R25+T25+V25+Y25+AB25+AD25+AF25+AH25+AJ25+AN25+AQ25</f>
        <v>45191.42857142858</v>
      </c>
      <c r="AS25" s="49">
        <f t="shared" ref="AS25" si="39">AR25/100</f>
        <v>451.91428571428582</v>
      </c>
    </row>
    <row r="26" spans="1:45" ht="33.75" customHeight="1" x14ac:dyDescent="0.2">
      <c r="A26" s="10">
        <v>10</v>
      </c>
      <c r="B26" s="40" t="s">
        <v>116</v>
      </c>
      <c r="C26" s="41" t="s">
        <v>65</v>
      </c>
      <c r="D26" s="44">
        <v>1.8</v>
      </c>
      <c r="E26" s="45"/>
      <c r="F26" s="45" t="s">
        <v>94</v>
      </c>
      <c r="G26" s="44" t="s">
        <v>83</v>
      </c>
      <c r="H26" s="41">
        <v>10</v>
      </c>
      <c r="I26" s="11">
        <f t="shared" si="6"/>
        <v>0.18</v>
      </c>
      <c r="J26" s="11">
        <f t="shared" si="7"/>
        <v>1.26</v>
      </c>
      <c r="K26" s="41"/>
      <c r="L26" s="41">
        <v>1</v>
      </c>
      <c r="M26" s="12"/>
      <c r="N26" s="10">
        <v>1366</v>
      </c>
      <c r="O26" s="13"/>
      <c r="P26" s="13">
        <f t="shared" si="9"/>
        <v>245.88</v>
      </c>
      <c r="Q26" s="12"/>
      <c r="R26" s="13"/>
      <c r="S26" s="12"/>
      <c r="T26" s="13">
        <f t="shared" si="11"/>
        <v>0</v>
      </c>
      <c r="U26" s="12">
        <v>20</v>
      </c>
      <c r="V26" s="13">
        <f t="shared" si="12"/>
        <v>49.176000000000002</v>
      </c>
      <c r="W26" s="10"/>
      <c r="X26" s="10"/>
      <c r="Y26" s="13"/>
      <c r="Z26" s="10">
        <v>3</v>
      </c>
      <c r="AA26" s="10">
        <v>12.3</v>
      </c>
      <c r="AB26" s="15">
        <f t="shared" ref="AB26" si="40">Z26*AA26*L26</f>
        <v>36.900000000000006</v>
      </c>
      <c r="AC26" s="10"/>
      <c r="AD26" s="13"/>
      <c r="AE26" s="10">
        <v>675</v>
      </c>
      <c r="AF26" s="13">
        <f t="shared" si="16"/>
        <v>850.5</v>
      </c>
      <c r="AG26" s="10"/>
      <c r="AH26" s="13"/>
      <c r="AI26" s="10">
        <v>540</v>
      </c>
      <c r="AJ26" s="16">
        <f t="shared" si="18"/>
        <v>680.4</v>
      </c>
      <c r="AK26" s="10"/>
      <c r="AL26" s="19"/>
      <c r="AM26" s="10"/>
      <c r="AN26" s="15"/>
      <c r="AO26" s="39">
        <v>8.0000000000000002E-3</v>
      </c>
      <c r="AP26" s="11">
        <v>3075000</v>
      </c>
      <c r="AQ26" s="42">
        <f t="shared" si="5"/>
        <v>24600</v>
      </c>
      <c r="AR26" s="17">
        <f t="shared" ref="AR26" si="41">O26+P26+R26+T26+V26+Y26+AB26+AD26+AF26+AH26+AJ26+AN26+AQ26</f>
        <v>26462.856</v>
      </c>
      <c r="AS26" s="49">
        <f t="shared" ref="AS26" si="42">AR26/100</f>
        <v>264.62855999999999</v>
      </c>
    </row>
    <row r="27" spans="1:45" ht="33.75" customHeight="1" x14ac:dyDescent="0.2">
      <c r="A27" s="10"/>
      <c r="B27" s="40" t="s">
        <v>117</v>
      </c>
      <c r="C27" s="41" t="s">
        <v>65</v>
      </c>
      <c r="D27" s="44">
        <v>1.8</v>
      </c>
      <c r="E27" s="45"/>
      <c r="F27" s="45" t="s">
        <v>94</v>
      </c>
      <c r="G27" s="44" t="s">
        <v>83</v>
      </c>
      <c r="H27" s="41">
        <v>10</v>
      </c>
      <c r="I27" s="11">
        <f t="shared" ref="I27" si="43">D27/H27</f>
        <v>0.18</v>
      </c>
      <c r="J27" s="11">
        <f t="shared" ref="J27" si="44">I27*7</f>
        <v>1.26</v>
      </c>
      <c r="K27" s="41"/>
      <c r="L27" s="41">
        <v>1</v>
      </c>
      <c r="M27" s="12"/>
      <c r="N27" s="10">
        <v>1366</v>
      </c>
      <c r="O27" s="13"/>
      <c r="P27" s="13">
        <f t="shared" ref="P27" si="45">I27*N27</f>
        <v>245.88</v>
      </c>
      <c r="Q27" s="12"/>
      <c r="R27" s="13"/>
      <c r="S27" s="12"/>
      <c r="T27" s="13">
        <f t="shared" ref="T27" si="46">O27*S27/100</f>
        <v>0</v>
      </c>
      <c r="U27" s="12">
        <v>20</v>
      </c>
      <c r="V27" s="13">
        <f t="shared" ref="V27" si="47">P27*U27/100</f>
        <v>49.176000000000002</v>
      </c>
      <c r="W27" s="10"/>
      <c r="X27" s="10"/>
      <c r="Y27" s="13"/>
      <c r="Z27" s="10">
        <v>3</v>
      </c>
      <c r="AA27" s="10">
        <v>12.3</v>
      </c>
      <c r="AB27" s="15">
        <f t="shared" ref="AB27" si="48">Z27*AA27*L27</f>
        <v>36.900000000000006</v>
      </c>
      <c r="AC27" s="10"/>
      <c r="AD27" s="13"/>
      <c r="AE27" s="10">
        <v>675</v>
      </c>
      <c r="AF27" s="13">
        <f t="shared" ref="AF27" si="49">AE27*J27</f>
        <v>850.5</v>
      </c>
      <c r="AG27" s="10"/>
      <c r="AH27" s="13"/>
      <c r="AI27" s="10">
        <v>540</v>
      </c>
      <c r="AJ27" s="16">
        <f t="shared" ref="AJ27" si="50">AI27*J27</f>
        <v>680.4</v>
      </c>
      <c r="AK27" s="10"/>
      <c r="AL27" s="19"/>
      <c r="AM27" s="10"/>
      <c r="AN27" s="15"/>
      <c r="AO27" s="39">
        <v>8.0000000000000002E-3</v>
      </c>
      <c r="AP27" s="11">
        <v>3075000</v>
      </c>
      <c r="AQ27" s="42">
        <f t="shared" ref="AQ27" si="51">AP27*AO27</f>
        <v>24600</v>
      </c>
      <c r="AR27" s="17">
        <f t="shared" ref="AR27" si="52">O27+P27+R27+T27+V27+Y27+AB27+AD27+AF27+AH27+AJ27+AN27+AQ27</f>
        <v>26462.856</v>
      </c>
      <c r="AS27" s="49">
        <f t="shared" ref="AS27" si="53">AR27/100</f>
        <v>264.62855999999999</v>
      </c>
    </row>
    <row r="28" spans="1:45" ht="36.75" customHeight="1" x14ac:dyDescent="0.2">
      <c r="A28" s="19">
        <v>12</v>
      </c>
      <c r="B28" s="46" t="s">
        <v>77</v>
      </c>
      <c r="C28" s="44" t="s">
        <v>65</v>
      </c>
      <c r="D28" s="44">
        <f>U5*10</f>
        <v>1.5</v>
      </c>
      <c r="E28" s="46" t="s">
        <v>66</v>
      </c>
      <c r="F28" s="46"/>
      <c r="G28" s="44" t="s">
        <v>83</v>
      </c>
      <c r="H28" s="44">
        <v>11</v>
      </c>
      <c r="I28" s="21">
        <f t="shared" si="6"/>
        <v>0.13636363636363635</v>
      </c>
      <c r="J28" s="21">
        <f t="shared" si="7"/>
        <v>0.95454545454545447</v>
      </c>
      <c r="K28" s="44">
        <v>1</v>
      </c>
      <c r="L28" s="44">
        <v>2</v>
      </c>
      <c r="M28" s="12">
        <v>1371</v>
      </c>
      <c r="N28" s="10">
        <v>1135</v>
      </c>
      <c r="O28" s="13">
        <f t="shared" si="8"/>
        <v>186.95454545454544</v>
      </c>
      <c r="P28" s="13">
        <f t="shared" si="9"/>
        <v>154.77272727272725</v>
      </c>
      <c r="Q28" s="22"/>
      <c r="R28" s="13">
        <f t="shared" si="10"/>
        <v>0</v>
      </c>
      <c r="S28" s="22"/>
      <c r="T28" s="13">
        <f t="shared" si="11"/>
        <v>0</v>
      </c>
      <c r="U28" s="21"/>
      <c r="V28" s="13">
        <f t="shared" si="12"/>
        <v>0</v>
      </c>
      <c r="W28" s="19">
        <v>6.5</v>
      </c>
      <c r="X28" s="19">
        <f t="shared" si="13"/>
        <v>9.75</v>
      </c>
      <c r="Y28" s="13">
        <f t="shared" si="14"/>
        <v>555.75</v>
      </c>
      <c r="Z28" s="19"/>
      <c r="AA28" s="19"/>
      <c r="AB28" s="15"/>
      <c r="AC28" s="19"/>
      <c r="AD28" s="13">
        <f t="shared" si="15"/>
        <v>0</v>
      </c>
      <c r="AE28" s="19">
        <v>268</v>
      </c>
      <c r="AF28" s="13">
        <f t="shared" si="16"/>
        <v>255.81818181818181</v>
      </c>
      <c r="AG28" s="19"/>
      <c r="AH28" s="13">
        <f t="shared" si="17"/>
        <v>0</v>
      </c>
      <c r="AI28" s="19">
        <v>107</v>
      </c>
      <c r="AJ28" s="16">
        <f t="shared" si="18"/>
        <v>102.13636363636363</v>
      </c>
      <c r="AK28" s="19"/>
      <c r="AL28" s="19"/>
      <c r="AM28" s="19"/>
      <c r="AN28" s="15"/>
      <c r="AO28" s="21">
        <v>50</v>
      </c>
      <c r="AP28" s="21">
        <v>25000</v>
      </c>
      <c r="AQ28" s="42">
        <f t="shared" si="5"/>
        <v>1250000</v>
      </c>
      <c r="AR28" s="17">
        <f t="shared" si="2"/>
        <v>1251255.4318181819</v>
      </c>
      <c r="AS28" s="49">
        <f t="shared" si="19"/>
        <v>12512.554318181819</v>
      </c>
    </row>
    <row r="29" spans="1:45" ht="39" customHeight="1" x14ac:dyDescent="0.2">
      <c r="A29" s="19">
        <v>13</v>
      </c>
      <c r="B29" s="47" t="s">
        <v>78</v>
      </c>
      <c r="C29" s="42" t="s">
        <v>65</v>
      </c>
      <c r="D29" s="42">
        <f>D28</f>
        <v>1.5</v>
      </c>
      <c r="E29" s="47" t="s">
        <v>128</v>
      </c>
      <c r="F29" s="47"/>
      <c r="G29" s="42" t="s">
        <v>83</v>
      </c>
      <c r="H29" s="42"/>
      <c r="I29" s="13"/>
      <c r="J29" s="13"/>
      <c r="K29" s="42">
        <v>1</v>
      </c>
      <c r="L29" s="42"/>
      <c r="M29" s="15"/>
      <c r="N29" s="18"/>
      <c r="O29" s="13"/>
      <c r="P29" s="13"/>
      <c r="Q29" s="18"/>
      <c r="R29" s="13"/>
      <c r="S29" s="18"/>
      <c r="T29" s="13"/>
      <c r="U29" s="13"/>
      <c r="V29" s="13"/>
      <c r="W29" s="15">
        <v>3</v>
      </c>
      <c r="X29" s="15">
        <f t="shared" si="13"/>
        <v>4.5</v>
      </c>
      <c r="Y29" s="13">
        <f t="shared" si="14"/>
        <v>256.5</v>
      </c>
      <c r="Z29" s="15"/>
      <c r="AA29" s="15"/>
      <c r="AB29" s="15"/>
      <c r="AC29" s="15"/>
      <c r="AD29" s="13"/>
      <c r="AE29" s="15"/>
      <c r="AF29" s="13"/>
      <c r="AG29" s="15"/>
      <c r="AH29" s="13"/>
      <c r="AI29" s="15"/>
      <c r="AJ29" s="16"/>
      <c r="AK29" s="15">
        <v>10</v>
      </c>
      <c r="AL29" s="15">
        <f>AK29*D29</f>
        <v>15</v>
      </c>
      <c r="AM29" s="15">
        <v>9</v>
      </c>
      <c r="AN29" s="15">
        <f>AL29*AM29</f>
        <v>135</v>
      </c>
      <c r="AO29" s="13"/>
      <c r="AP29" s="13"/>
      <c r="AQ29" s="42"/>
      <c r="AR29" s="17">
        <f>O29+P29+R29+T29+V29+Y29+AB29+AD29+AF29+AH29+AJ29+AN29+AQ29</f>
        <v>391.5</v>
      </c>
      <c r="AS29" s="49">
        <f>AR29/100</f>
        <v>3.915</v>
      </c>
    </row>
    <row r="30" spans="1:45" ht="36.75" customHeight="1" x14ac:dyDescent="0.2">
      <c r="A30" s="19">
        <v>11</v>
      </c>
      <c r="B30" s="46" t="s">
        <v>120</v>
      </c>
      <c r="C30" s="44" t="s">
        <v>65</v>
      </c>
      <c r="D30" s="44">
        <v>3</v>
      </c>
      <c r="E30" s="46" t="s">
        <v>66</v>
      </c>
      <c r="F30" s="46"/>
      <c r="G30" s="44" t="s">
        <v>83</v>
      </c>
      <c r="H30" s="44">
        <v>11</v>
      </c>
      <c r="I30" s="21">
        <f t="shared" si="6"/>
        <v>0.27272727272727271</v>
      </c>
      <c r="J30" s="21">
        <f t="shared" si="7"/>
        <v>1.9090909090909089</v>
      </c>
      <c r="K30" s="44">
        <v>1</v>
      </c>
      <c r="L30" s="44">
        <v>2</v>
      </c>
      <c r="M30" s="12">
        <v>1371</v>
      </c>
      <c r="N30" s="10">
        <v>1135</v>
      </c>
      <c r="O30" s="13">
        <f t="shared" si="8"/>
        <v>373.90909090909088</v>
      </c>
      <c r="P30" s="13">
        <f t="shared" si="9"/>
        <v>309.5454545454545</v>
      </c>
      <c r="Q30" s="22"/>
      <c r="R30" s="13">
        <f t="shared" si="10"/>
        <v>0</v>
      </c>
      <c r="S30" s="22"/>
      <c r="T30" s="13">
        <f t="shared" si="11"/>
        <v>0</v>
      </c>
      <c r="U30" s="21">
        <v>10</v>
      </c>
      <c r="V30" s="13">
        <f t="shared" si="12"/>
        <v>30.95454545454545</v>
      </c>
      <c r="W30" s="19">
        <v>6.5</v>
      </c>
      <c r="X30" s="19">
        <f t="shared" si="13"/>
        <v>19.5</v>
      </c>
      <c r="Y30" s="13">
        <f t="shared" si="14"/>
        <v>1111.5</v>
      </c>
      <c r="Z30" s="19"/>
      <c r="AA30" s="19"/>
      <c r="AB30" s="15"/>
      <c r="AC30" s="19">
        <v>5600</v>
      </c>
      <c r="AD30" s="13">
        <f t="shared" si="15"/>
        <v>10690.90909090909</v>
      </c>
      <c r="AE30" s="19"/>
      <c r="AF30" s="13">
        <f t="shared" si="16"/>
        <v>0</v>
      </c>
      <c r="AG30" s="19">
        <v>5133</v>
      </c>
      <c r="AH30" s="13">
        <f t="shared" si="17"/>
        <v>9799.363636363636</v>
      </c>
      <c r="AI30" s="19"/>
      <c r="AJ30" s="16">
        <f t="shared" si="18"/>
        <v>0</v>
      </c>
      <c r="AK30" s="19"/>
      <c r="AL30" s="19"/>
      <c r="AM30" s="19"/>
      <c r="AN30" s="15"/>
      <c r="AO30" s="21">
        <f>D30</f>
        <v>3</v>
      </c>
      <c r="AP30" s="21">
        <v>65000</v>
      </c>
      <c r="AQ30" s="42">
        <f t="shared" si="5"/>
        <v>195000</v>
      </c>
      <c r="AR30" s="17">
        <f t="shared" si="2"/>
        <v>217316.18181818182</v>
      </c>
      <c r="AS30" s="49">
        <f t="shared" si="19"/>
        <v>2173.161818181818</v>
      </c>
    </row>
    <row r="31" spans="1:45" ht="39" customHeight="1" x14ac:dyDescent="0.2">
      <c r="A31" s="19">
        <v>12</v>
      </c>
      <c r="B31" s="47" t="s">
        <v>67</v>
      </c>
      <c r="C31" s="42" t="s">
        <v>65</v>
      </c>
      <c r="D31" s="42">
        <f>D30</f>
        <v>3</v>
      </c>
      <c r="E31" s="47" t="s">
        <v>68</v>
      </c>
      <c r="F31" s="47"/>
      <c r="G31" s="42" t="s">
        <v>83</v>
      </c>
      <c r="H31" s="42"/>
      <c r="I31" s="13"/>
      <c r="J31" s="13"/>
      <c r="K31" s="42">
        <v>1</v>
      </c>
      <c r="L31" s="42"/>
      <c r="M31" s="18"/>
      <c r="N31" s="18"/>
      <c r="O31" s="13"/>
      <c r="P31" s="13"/>
      <c r="Q31" s="18"/>
      <c r="R31" s="13"/>
      <c r="S31" s="18"/>
      <c r="T31" s="13"/>
      <c r="U31" s="13"/>
      <c r="V31" s="13"/>
      <c r="W31" s="15">
        <v>8</v>
      </c>
      <c r="X31" s="15">
        <f>W31*D31</f>
        <v>24</v>
      </c>
      <c r="Y31" s="13">
        <f>X31*57</f>
        <v>1368</v>
      </c>
      <c r="Z31" s="15"/>
      <c r="AA31" s="15"/>
      <c r="AB31" s="15"/>
      <c r="AC31" s="15"/>
      <c r="AD31" s="13"/>
      <c r="AE31" s="15"/>
      <c r="AF31" s="13"/>
      <c r="AG31" s="15"/>
      <c r="AH31" s="13"/>
      <c r="AI31" s="15"/>
      <c r="AJ31" s="16"/>
      <c r="AK31" s="15">
        <v>10</v>
      </c>
      <c r="AL31" s="15">
        <f>AK31*D31</f>
        <v>30</v>
      </c>
      <c r="AM31" s="15">
        <v>25</v>
      </c>
      <c r="AN31" s="15">
        <f>AL31*AM31</f>
        <v>750</v>
      </c>
      <c r="AO31" s="13"/>
      <c r="AP31" s="13"/>
      <c r="AQ31" s="42"/>
      <c r="AR31" s="17">
        <f>O31+P31+R31+T31+V31+Y31+AB31+AD31+AF31+AH31+AJ31+AN31+AQ31</f>
        <v>2118</v>
      </c>
      <c r="AS31" s="49">
        <f>AR31/100</f>
        <v>21.18</v>
      </c>
    </row>
    <row r="32" spans="1:45" ht="48" customHeight="1" x14ac:dyDescent="0.2">
      <c r="A32" s="19">
        <v>13</v>
      </c>
      <c r="B32" s="46" t="s">
        <v>79</v>
      </c>
      <c r="C32" s="44" t="s">
        <v>62</v>
      </c>
      <c r="D32" s="44">
        <v>100</v>
      </c>
      <c r="E32" s="53" t="s">
        <v>80</v>
      </c>
      <c r="F32" s="54" t="s">
        <v>132</v>
      </c>
      <c r="G32" s="44" t="s">
        <v>83</v>
      </c>
      <c r="H32" s="44">
        <v>27</v>
      </c>
      <c r="I32" s="21">
        <f t="shared" si="6"/>
        <v>3.7037037037037037</v>
      </c>
      <c r="J32" s="21">
        <f t="shared" si="7"/>
        <v>25.925925925925927</v>
      </c>
      <c r="K32" s="44">
        <v>1</v>
      </c>
      <c r="L32" s="44"/>
      <c r="M32" s="22">
        <v>1729</v>
      </c>
      <c r="N32" s="19"/>
      <c r="O32" s="13">
        <f t="shared" si="8"/>
        <v>6403.7037037037035</v>
      </c>
      <c r="P32" s="13">
        <f t="shared" si="9"/>
        <v>0</v>
      </c>
      <c r="Q32" s="22">
        <v>20</v>
      </c>
      <c r="R32" s="13">
        <f t="shared" si="10"/>
        <v>1280.7407407407406</v>
      </c>
      <c r="S32" s="22">
        <v>20</v>
      </c>
      <c r="T32" s="13">
        <f t="shared" si="11"/>
        <v>1280.7407407407406</v>
      </c>
      <c r="U32" s="21">
        <v>20</v>
      </c>
      <c r="V32" s="13">
        <f t="shared" si="12"/>
        <v>0</v>
      </c>
      <c r="W32" s="19">
        <v>4.5</v>
      </c>
      <c r="X32" s="19">
        <f t="shared" si="13"/>
        <v>450</v>
      </c>
      <c r="Y32" s="13">
        <f t="shared" si="14"/>
        <v>25650</v>
      </c>
      <c r="Z32" s="19"/>
      <c r="AA32" s="19"/>
      <c r="AB32" s="15"/>
      <c r="AC32" s="19">
        <v>333</v>
      </c>
      <c r="AD32" s="13">
        <f t="shared" si="15"/>
        <v>8633.3333333333339</v>
      </c>
      <c r="AE32" s="19">
        <v>367</v>
      </c>
      <c r="AF32" s="13">
        <f t="shared" si="16"/>
        <v>9514.8148148148157</v>
      </c>
      <c r="AG32" s="19">
        <v>333</v>
      </c>
      <c r="AH32" s="13">
        <f t="shared" si="17"/>
        <v>8633.3333333333339</v>
      </c>
      <c r="AI32" s="19">
        <v>200</v>
      </c>
      <c r="AJ32" s="16">
        <f t="shared" si="18"/>
        <v>5185.1851851851852</v>
      </c>
      <c r="AK32" s="19"/>
      <c r="AL32" s="19"/>
      <c r="AM32" s="19"/>
      <c r="AN32" s="15"/>
      <c r="AO32" s="21">
        <f>D30</f>
        <v>3</v>
      </c>
      <c r="AP32" s="21">
        <v>280000</v>
      </c>
      <c r="AQ32" s="42">
        <f t="shared" ref="AQ32:AQ39" si="54">AP32*AO32</f>
        <v>840000</v>
      </c>
      <c r="AR32" s="17">
        <f t="shared" si="2"/>
        <v>906581.85185185191</v>
      </c>
      <c r="AS32" s="49">
        <f t="shared" si="19"/>
        <v>9065.8185185185193</v>
      </c>
    </row>
    <row r="33" spans="1:45" ht="38.25" customHeight="1" x14ac:dyDescent="0.2">
      <c r="A33" s="19">
        <v>14</v>
      </c>
      <c r="B33" s="46" t="s">
        <v>96</v>
      </c>
      <c r="C33" s="44" t="s">
        <v>62</v>
      </c>
      <c r="D33" s="44">
        <v>100</v>
      </c>
      <c r="E33" s="46" t="s">
        <v>80</v>
      </c>
      <c r="F33" s="46" t="s">
        <v>81</v>
      </c>
      <c r="G33" s="44" t="s">
        <v>83</v>
      </c>
      <c r="H33" s="44">
        <v>69</v>
      </c>
      <c r="I33" s="21">
        <f t="shared" si="6"/>
        <v>1.4492753623188406</v>
      </c>
      <c r="J33" s="21">
        <f t="shared" si="7"/>
        <v>10.144927536231885</v>
      </c>
      <c r="K33" s="44">
        <v>1</v>
      </c>
      <c r="L33" s="44"/>
      <c r="M33" s="12">
        <v>1541</v>
      </c>
      <c r="N33" s="19"/>
      <c r="O33" s="13">
        <f t="shared" si="8"/>
        <v>2233.3333333333335</v>
      </c>
      <c r="P33" s="13">
        <f t="shared" si="9"/>
        <v>0</v>
      </c>
      <c r="Q33" s="22"/>
      <c r="R33" s="13">
        <f t="shared" si="10"/>
        <v>0</v>
      </c>
      <c r="S33" s="22"/>
      <c r="T33" s="13">
        <f t="shared" si="11"/>
        <v>0</v>
      </c>
      <c r="U33" s="21"/>
      <c r="V33" s="13">
        <f t="shared" si="12"/>
        <v>0</v>
      </c>
      <c r="W33" s="19">
        <v>1.3</v>
      </c>
      <c r="X33" s="19">
        <f t="shared" si="13"/>
        <v>130</v>
      </c>
      <c r="Y33" s="13">
        <f t="shared" si="14"/>
        <v>7410</v>
      </c>
      <c r="Z33" s="19"/>
      <c r="AA33" s="19"/>
      <c r="AB33" s="15"/>
      <c r="AC33" s="19">
        <v>50</v>
      </c>
      <c r="AD33" s="13">
        <f t="shared" si="15"/>
        <v>507.24637681159425</v>
      </c>
      <c r="AE33" s="19">
        <v>170</v>
      </c>
      <c r="AF33" s="13">
        <f t="shared" si="16"/>
        <v>1724.6376811594205</v>
      </c>
      <c r="AG33" s="19">
        <v>61</v>
      </c>
      <c r="AH33" s="13">
        <f t="shared" si="17"/>
        <v>618.84057971014499</v>
      </c>
      <c r="AI33" s="19">
        <v>70</v>
      </c>
      <c r="AJ33" s="16">
        <f t="shared" si="18"/>
        <v>710.14492753623188</v>
      </c>
      <c r="AK33" s="19"/>
      <c r="AL33" s="19"/>
      <c r="AM33" s="19"/>
      <c r="AN33" s="15"/>
      <c r="AO33" s="21"/>
      <c r="AP33" s="21"/>
      <c r="AQ33" s="42">
        <f t="shared" si="54"/>
        <v>0</v>
      </c>
      <c r="AR33" s="17">
        <f t="shared" si="2"/>
        <v>13204.202898550724</v>
      </c>
      <c r="AS33" s="49">
        <f t="shared" si="19"/>
        <v>132.04202898550724</v>
      </c>
    </row>
    <row r="34" spans="1:45" ht="38.25" customHeight="1" x14ac:dyDescent="0.2">
      <c r="A34" s="19">
        <v>15</v>
      </c>
      <c r="B34" s="46" t="s">
        <v>135</v>
      </c>
      <c r="C34" s="44" t="s">
        <v>62</v>
      </c>
      <c r="D34" s="44">
        <v>100</v>
      </c>
      <c r="E34" s="46" t="s">
        <v>80</v>
      </c>
      <c r="F34" s="46" t="s">
        <v>121</v>
      </c>
      <c r="G34" s="44" t="s">
        <v>98</v>
      </c>
      <c r="H34" s="44">
        <v>44</v>
      </c>
      <c r="I34" s="21">
        <f t="shared" ref="I34" si="55">D34/H34</f>
        <v>2.2727272727272729</v>
      </c>
      <c r="J34" s="21">
        <f t="shared" ref="J34:J36" si="56">I34*7</f>
        <v>15.90909090909091</v>
      </c>
      <c r="K34" s="44">
        <v>1</v>
      </c>
      <c r="L34" s="44"/>
      <c r="M34" s="12">
        <v>1541</v>
      </c>
      <c r="N34" s="19"/>
      <c r="O34" s="13">
        <f t="shared" si="8"/>
        <v>3502.2727272727275</v>
      </c>
      <c r="P34" s="13"/>
      <c r="Q34" s="22"/>
      <c r="R34" s="13"/>
      <c r="S34" s="22"/>
      <c r="T34" s="13"/>
      <c r="U34" s="21"/>
      <c r="V34" s="13"/>
      <c r="W34" s="19">
        <v>1.4</v>
      </c>
      <c r="X34" s="19">
        <f t="shared" si="13"/>
        <v>140</v>
      </c>
      <c r="Y34" s="13">
        <f t="shared" si="14"/>
        <v>7980</v>
      </c>
      <c r="Z34" s="19"/>
      <c r="AA34" s="19"/>
      <c r="AB34" s="15"/>
      <c r="AC34" s="19">
        <v>50</v>
      </c>
      <c r="AD34" s="13">
        <f t="shared" si="15"/>
        <v>795.4545454545455</v>
      </c>
      <c r="AE34" s="19">
        <v>238</v>
      </c>
      <c r="AF34" s="13">
        <f t="shared" si="16"/>
        <v>3786.3636363636365</v>
      </c>
      <c r="AG34" s="19">
        <v>61</v>
      </c>
      <c r="AH34" s="13">
        <f t="shared" si="17"/>
        <v>970.4545454545455</v>
      </c>
      <c r="AI34" s="19">
        <v>112</v>
      </c>
      <c r="AJ34" s="16">
        <f t="shared" si="18"/>
        <v>1781.818181818182</v>
      </c>
      <c r="AK34" s="19"/>
      <c r="AL34" s="19"/>
      <c r="AM34" s="19"/>
      <c r="AN34" s="15"/>
      <c r="AO34" s="21"/>
      <c r="AP34" s="21"/>
      <c r="AQ34" s="42"/>
      <c r="AR34" s="17">
        <f t="shared" ref="AR34:AR36" si="57">O34+P34+R34+T34+V34+Y34+AB34+AD34+AF34+AH34+AJ34+AN34+AQ34</f>
        <v>18816.36363636364</v>
      </c>
      <c r="AS34" s="49">
        <f t="shared" ref="AS34:AS36" si="58">AR34/100</f>
        <v>188.16363636363639</v>
      </c>
    </row>
    <row r="35" spans="1:45" ht="38.25" customHeight="1" x14ac:dyDescent="0.2">
      <c r="A35" s="19">
        <v>16</v>
      </c>
      <c r="B35" s="47" t="s">
        <v>82</v>
      </c>
      <c r="C35" s="42" t="s">
        <v>65</v>
      </c>
      <c r="D35" s="42">
        <v>15</v>
      </c>
      <c r="E35" s="47" t="s">
        <v>68</v>
      </c>
      <c r="F35" s="47"/>
      <c r="G35" s="42" t="s">
        <v>99</v>
      </c>
      <c r="H35" s="42"/>
      <c r="I35" s="13"/>
      <c r="J35" s="13">
        <f t="shared" si="56"/>
        <v>0</v>
      </c>
      <c r="K35" s="42">
        <v>1</v>
      </c>
      <c r="L35" s="42"/>
      <c r="M35" s="18"/>
      <c r="N35" s="15"/>
      <c r="O35" s="13">
        <f t="shared" ref="O35:O36" si="59">I35*M35</f>
        <v>0</v>
      </c>
      <c r="P35" s="13">
        <f t="shared" ref="P35:P36" si="60">I35*N35</f>
        <v>0</v>
      </c>
      <c r="Q35" s="18"/>
      <c r="R35" s="13">
        <f t="shared" ref="R35:R36" si="61">O35*Q35/100</f>
        <v>0</v>
      </c>
      <c r="S35" s="18"/>
      <c r="T35" s="13">
        <f t="shared" ref="T35:T36" si="62">O35*S35/100</f>
        <v>0</v>
      </c>
      <c r="U35" s="13"/>
      <c r="V35" s="13">
        <f t="shared" ref="V35:V36" si="63">P35*U35/100</f>
        <v>0</v>
      </c>
      <c r="W35" s="15">
        <v>8</v>
      </c>
      <c r="X35" s="15">
        <f t="shared" ref="X35:X36" si="64">W35*D35</f>
        <v>120</v>
      </c>
      <c r="Y35" s="13">
        <f t="shared" ref="Y35:Y36" si="65">X35*57</f>
        <v>6840</v>
      </c>
      <c r="Z35" s="15"/>
      <c r="AA35" s="15"/>
      <c r="AB35" s="15"/>
      <c r="AC35" s="15"/>
      <c r="AD35" s="13">
        <f t="shared" ref="AD35:AD36" si="66">AC35*J35</f>
        <v>0</v>
      </c>
      <c r="AE35" s="15"/>
      <c r="AF35" s="13">
        <f t="shared" ref="AF35:AF36" si="67">AE35*J35</f>
        <v>0</v>
      </c>
      <c r="AG35" s="15"/>
      <c r="AH35" s="13">
        <f t="shared" ref="AH35:AH36" si="68">AG35*J35</f>
        <v>0</v>
      </c>
      <c r="AI35" s="15"/>
      <c r="AJ35" s="16">
        <f t="shared" ref="AJ35:AJ36" si="69">AI35*J35</f>
        <v>0</v>
      </c>
      <c r="AK35" s="15">
        <v>10</v>
      </c>
      <c r="AL35" s="15">
        <f>AK35*D35</f>
        <v>150</v>
      </c>
      <c r="AM35" s="15">
        <f>W5*D35/AL35</f>
        <v>0</v>
      </c>
      <c r="AN35" s="15">
        <f>AL35*AM35</f>
        <v>0</v>
      </c>
      <c r="AO35" s="13"/>
      <c r="AP35" s="13"/>
      <c r="AQ35" s="42">
        <f t="shared" ref="AQ35" si="70">AP35*AO35</f>
        <v>0</v>
      </c>
      <c r="AR35" s="17">
        <f t="shared" si="57"/>
        <v>6840</v>
      </c>
      <c r="AS35" s="49">
        <f t="shared" si="58"/>
        <v>68.400000000000006</v>
      </c>
    </row>
    <row r="36" spans="1:45" ht="38.25" customHeight="1" x14ac:dyDescent="0.2">
      <c r="A36" s="19">
        <v>17</v>
      </c>
      <c r="B36" s="52" t="s">
        <v>123</v>
      </c>
      <c r="C36" s="44" t="s">
        <v>62</v>
      </c>
      <c r="D36" s="44">
        <v>100</v>
      </c>
      <c r="E36" s="53" t="s">
        <v>124</v>
      </c>
      <c r="F36" s="46"/>
      <c r="G36" s="44" t="s">
        <v>99</v>
      </c>
      <c r="H36" s="44">
        <v>130</v>
      </c>
      <c r="I36" s="21">
        <f t="shared" ref="I36" si="71">D36/H36</f>
        <v>0.76923076923076927</v>
      </c>
      <c r="J36" s="21">
        <f t="shared" si="56"/>
        <v>5.384615384615385</v>
      </c>
      <c r="K36" s="44">
        <v>1</v>
      </c>
      <c r="L36" s="44">
        <v>2</v>
      </c>
      <c r="M36" s="12">
        <v>1541</v>
      </c>
      <c r="N36" s="22">
        <v>1233</v>
      </c>
      <c r="O36" s="13">
        <f t="shared" si="59"/>
        <v>1185.3846153846155</v>
      </c>
      <c r="P36" s="13">
        <f t="shared" si="60"/>
        <v>948.46153846153857</v>
      </c>
      <c r="Q36" s="22"/>
      <c r="R36" s="13">
        <f t="shared" si="61"/>
        <v>0</v>
      </c>
      <c r="S36" s="22"/>
      <c r="T36" s="13">
        <f t="shared" si="62"/>
        <v>0</v>
      </c>
      <c r="U36" s="21">
        <v>20</v>
      </c>
      <c r="V36" s="13">
        <f t="shared" si="63"/>
        <v>189.69230769230774</v>
      </c>
      <c r="W36" s="19">
        <v>1</v>
      </c>
      <c r="X36" s="19">
        <f t="shared" si="64"/>
        <v>100</v>
      </c>
      <c r="Y36" s="13">
        <f t="shared" si="65"/>
        <v>5700</v>
      </c>
      <c r="Z36" s="19"/>
      <c r="AA36" s="19"/>
      <c r="AB36" s="15"/>
      <c r="AC36" s="19">
        <v>4250</v>
      </c>
      <c r="AD36" s="13">
        <f t="shared" si="66"/>
        <v>22884.615384615387</v>
      </c>
      <c r="AE36" s="19"/>
      <c r="AF36" s="13">
        <f t="shared" si="67"/>
        <v>0</v>
      </c>
      <c r="AG36" s="19">
        <v>2000</v>
      </c>
      <c r="AH36" s="13">
        <f t="shared" si="68"/>
        <v>10769.23076923077</v>
      </c>
      <c r="AI36" s="19"/>
      <c r="AJ36" s="16">
        <f t="shared" si="69"/>
        <v>0</v>
      </c>
      <c r="AK36" s="19"/>
      <c r="AL36" s="19"/>
      <c r="AM36" s="19"/>
      <c r="AN36" s="15"/>
      <c r="AO36" s="23">
        <v>0.1</v>
      </c>
      <c r="AP36" s="21">
        <v>3700000</v>
      </c>
      <c r="AQ36" s="42">
        <f>(AP36*AO36)+72000</f>
        <v>442000</v>
      </c>
      <c r="AR36" s="17">
        <f t="shared" si="57"/>
        <v>483677.38461538462</v>
      </c>
      <c r="AS36" s="49">
        <f t="shared" si="58"/>
        <v>4836.7738461538465</v>
      </c>
    </row>
    <row r="37" spans="1:45" ht="37.5" customHeight="1" x14ac:dyDescent="0.2">
      <c r="A37" s="19">
        <v>18</v>
      </c>
      <c r="B37" s="47" t="s">
        <v>82</v>
      </c>
      <c r="C37" s="42" t="s">
        <v>65</v>
      </c>
      <c r="D37" s="42">
        <v>15</v>
      </c>
      <c r="E37" s="47" t="s">
        <v>68</v>
      </c>
      <c r="F37" s="47"/>
      <c r="G37" s="42" t="s">
        <v>99</v>
      </c>
      <c r="H37" s="42"/>
      <c r="I37" s="13"/>
      <c r="J37" s="13">
        <f t="shared" si="7"/>
        <v>0</v>
      </c>
      <c r="K37" s="42">
        <v>1</v>
      </c>
      <c r="L37" s="42"/>
      <c r="M37" s="18"/>
      <c r="N37" s="15"/>
      <c r="O37" s="13">
        <f t="shared" si="8"/>
        <v>0</v>
      </c>
      <c r="P37" s="13">
        <f t="shared" si="9"/>
        <v>0</v>
      </c>
      <c r="Q37" s="18"/>
      <c r="R37" s="13">
        <f t="shared" si="10"/>
        <v>0</v>
      </c>
      <c r="S37" s="18"/>
      <c r="T37" s="13">
        <f t="shared" si="11"/>
        <v>0</v>
      </c>
      <c r="U37" s="13"/>
      <c r="V37" s="13">
        <f t="shared" si="12"/>
        <v>0</v>
      </c>
      <c r="W37" s="15">
        <v>8</v>
      </c>
      <c r="X37" s="15">
        <f t="shared" si="13"/>
        <v>120</v>
      </c>
      <c r="Y37" s="13">
        <f t="shared" si="14"/>
        <v>6840</v>
      </c>
      <c r="Z37" s="15"/>
      <c r="AA37" s="15"/>
      <c r="AB37" s="15"/>
      <c r="AC37" s="15"/>
      <c r="AD37" s="13">
        <f t="shared" si="15"/>
        <v>0</v>
      </c>
      <c r="AE37" s="15"/>
      <c r="AF37" s="13">
        <f t="shared" si="16"/>
        <v>0</v>
      </c>
      <c r="AG37" s="15"/>
      <c r="AH37" s="13">
        <f t="shared" si="17"/>
        <v>0</v>
      </c>
      <c r="AI37" s="15"/>
      <c r="AJ37" s="16">
        <f t="shared" si="18"/>
        <v>0</v>
      </c>
      <c r="AK37" s="15">
        <v>10</v>
      </c>
      <c r="AL37" s="15">
        <f>AK37*D37</f>
        <v>150</v>
      </c>
      <c r="AM37" s="15">
        <f>W7*D37/AL37</f>
        <v>25</v>
      </c>
      <c r="AN37" s="15">
        <f>AL37*AM37</f>
        <v>3750</v>
      </c>
      <c r="AO37" s="13"/>
      <c r="AP37" s="13"/>
      <c r="AQ37" s="42">
        <f t="shared" si="54"/>
        <v>0</v>
      </c>
      <c r="AR37" s="17">
        <f t="shared" si="2"/>
        <v>10590</v>
      </c>
      <c r="AS37" s="49">
        <f t="shared" si="19"/>
        <v>105.9</v>
      </c>
    </row>
    <row r="38" spans="1:45" ht="36" customHeight="1" x14ac:dyDescent="0.2">
      <c r="A38" s="19">
        <v>19</v>
      </c>
      <c r="B38" s="52" t="s">
        <v>125</v>
      </c>
      <c r="C38" s="44" t="s">
        <v>62</v>
      </c>
      <c r="D38" s="44">
        <v>100</v>
      </c>
      <c r="E38" s="53" t="s">
        <v>124</v>
      </c>
      <c r="F38" s="46"/>
      <c r="G38" s="44" t="s">
        <v>99</v>
      </c>
      <c r="H38" s="44">
        <v>130</v>
      </c>
      <c r="I38" s="21">
        <f t="shared" si="6"/>
        <v>0.76923076923076927</v>
      </c>
      <c r="J38" s="21">
        <f t="shared" si="7"/>
        <v>5.384615384615385</v>
      </c>
      <c r="K38" s="44">
        <v>1</v>
      </c>
      <c r="L38" s="44">
        <v>2</v>
      </c>
      <c r="M38" s="12">
        <v>1541</v>
      </c>
      <c r="N38" s="22">
        <v>1233</v>
      </c>
      <c r="O38" s="13">
        <f t="shared" si="8"/>
        <v>1185.3846153846155</v>
      </c>
      <c r="P38" s="13">
        <f t="shared" si="9"/>
        <v>948.46153846153857</v>
      </c>
      <c r="Q38" s="22"/>
      <c r="R38" s="13">
        <f t="shared" si="10"/>
        <v>0</v>
      </c>
      <c r="S38" s="22"/>
      <c r="T38" s="13">
        <f t="shared" si="11"/>
        <v>0</v>
      </c>
      <c r="U38" s="21">
        <v>20</v>
      </c>
      <c r="V38" s="13">
        <f t="shared" si="12"/>
        <v>189.69230769230774</v>
      </c>
      <c r="W38" s="19">
        <v>1</v>
      </c>
      <c r="X38" s="19">
        <f t="shared" si="13"/>
        <v>100</v>
      </c>
      <c r="Y38" s="13">
        <f t="shared" si="14"/>
        <v>5700</v>
      </c>
      <c r="Z38" s="19"/>
      <c r="AA38" s="19"/>
      <c r="AB38" s="15"/>
      <c r="AC38" s="19">
        <v>4250</v>
      </c>
      <c r="AD38" s="13">
        <f t="shared" si="15"/>
        <v>22884.615384615387</v>
      </c>
      <c r="AE38" s="19"/>
      <c r="AF38" s="13">
        <f t="shared" si="16"/>
        <v>0</v>
      </c>
      <c r="AG38" s="19">
        <v>2000</v>
      </c>
      <c r="AH38" s="13">
        <f t="shared" si="17"/>
        <v>10769.23076923077</v>
      </c>
      <c r="AI38" s="19"/>
      <c r="AJ38" s="16">
        <f t="shared" si="18"/>
        <v>0</v>
      </c>
      <c r="AK38" s="19"/>
      <c r="AL38" s="19"/>
      <c r="AM38" s="19"/>
      <c r="AN38" s="15"/>
      <c r="AO38" s="23">
        <v>0.02</v>
      </c>
      <c r="AP38" s="21">
        <v>5200000</v>
      </c>
      <c r="AQ38" s="42">
        <f>(AP38*AO38)+72000</f>
        <v>176000</v>
      </c>
      <c r="AR38" s="17">
        <f t="shared" si="2"/>
        <v>217677.38461538462</v>
      </c>
      <c r="AS38" s="49">
        <f t="shared" si="19"/>
        <v>2176.7738461538461</v>
      </c>
    </row>
    <row r="39" spans="1:45" ht="39.75" customHeight="1" x14ac:dyDescent="0.2">
      <c r="A39" s="19">
        <v>20</v>
      </c>
      <c r="B39" s="47" t="s">
        <v>84</v>
      </c>
      <c r="C39" s="42" t="s">
        <v>65</v>
      </c>
      <c r="D39" s="42">
        <v>15</v>
      </c>
      <c r="E39" s="47" t="s">
        <v>68</v>
      </c>
      <c r="F39" s="47"/>
      <c r="G39" s="42" t="s">
        <v>97</v>
      </c>
      <c r="H39" s="42"/>
      <c r="I39" s="13"/>
      <c r="J39" s="13">
        <f t="shared" si="7"/>
        <v>0</v>
      </c>
      <c r="K39" s="42">
        <v>1</v>
      </c>
      <c r="L39" s="42"/>
      <c r="M39" s="18"/>
      <c r="N39" s="15"/>
      <c r="O39" s="13">
        <f t="shared" si="8"/>
        <v>0</v>
      </c>
      <c r="P39" s="13">
        <f t="shared" si="9"/>
        <v>0</v>
      </c>
      <c r="Q39" s="18"/>
      <c r="R39" s="13">
        <f t="shared" si="10"/>
        <v>0</v>
      </c>
      <c r="S39" s="18"/>
      <c r="T39" s="13">
        <f t="shared" si="11"/>
        <v>0</v>
      </c>
      <c r="U39" s="13"/>
      <c r="V39" s="13">
        <f t="shared" si="12"/>
        <v>0</v>
      </c>
      <c r="W39" s="15">
        <v>8</v>
      </c>
      <c r="X39" s="15">
        <f t="shared" si="13"/>
        <v>120</v>
      </c>
      <c r="Y39" s="13">
        <f t="shared" si="14"/>
        <v>6840</v>
      </c>
      <c r="Z39" s="15"/>
      <c r="AA39" s="15"/>
      <c r="AB39" s="15"/>
      <c r="AC39" s="15"/>
      <c r="AD39" s="13">
        <f t="shared" si="15"/>
        <v>0</v>
      </c>
      <c r="AE39" s="15"/>
      <c r="AF39" s="13">
        <f t="shared" si="16"/>
        <v>0</v>
      </c>
      <c r="AG39" s="15"/>
      <c r="AH39" s="13">
        <f t="shared" si="17"/>
        <v>0</v>
      </c>
      <c r="AI39" s="15"/>
      <c r="AJ39" s="16">
        <f t="shared" si="18"/>
        <v>0</v>
      </c>
      <c r="AK39" s="15">
        <v>10</v>
      </c>
      <c r="AL39" s="15">
        <f>AK39*D39</f>
        <v>150</v>
      </c>
      <c r="AM39" s="15">
        <f>W7*D39/AL39</f>
        <v>25</v>
      </c>
      <c r="AN39" s="15">
        <f>AL39*AM39</f>
        <v>3750</v>
      </c>
      <c r="AO39" s="13"/>
      <c r="AP39" s="13"/>
      <c r="AQ39" s="42">
        <f t="shared" si="54"/>
        <v>0</v>
      </c>
      <c r="AR39" s="17">
        <f t="shared" si="2"/>
        <v>10590</v>
      </c>
      <c r="AS39" s="49">
        <f t="shared" si="19"/>
        <v>105.9</v>
      </c>
    </row>
    <row r="40" spans="1:45" ht="39.75" customHeight="1" x14ac:dyDescent="0.2">
      <c r="A40" s="10">
        <v>21</v>
      </c>
      <c r="B40" s="52" t="s">
        <v>126</v>
      </c>
      <c r="C40" s="44" t="s">
        <v>62</v>
      </c>
      <c r="D40" s="44">
        <v>100</v>
      </c>
      <c r="E40" s="53" t="s">
        <v>124</v>
      </c>
      <c r="F40" s="46"/>
      <c r="G40" s="42" t="s">
        <v>97</v>
      </c>
      <c r="H40" s="44">
        <v>130</v>
      </c>
      <c r="I40" s="21">
        <f t="shared" si="6"/>
        <v>0.76923076923076927</v>
      </c>
      <c r="J40" s="21">
        <f t="shared" si="7"/>
        <v>5.384615384615385</v>
      </c>
      <c r="K40" s="44">
        <v>1</v>
      </c>
      <c r="L40" s="44">
        <v>2</v>
      </c>
      <c r="M40" s="12">
        <v>1541</v>
      </c>
      <c r="N40" s="19">
        <v>1233</v>
      </c>
      <c r="O40" s="13">
        <f t="shared" si="8"/>
        <v>1185.3846153846155</v>
      </c>
      <c r="P40" s="13">
        <f t="shared" si="9"/>
        <v>948.46153846153857</v>
      </c>
      <c r="Q40" s="22"/>
      <c r="R40" s="13">
        <f t="shared" si="10"/>
        <v>0</v>
      </c>
      <c r="S40" s="22"/>
      <c r="T40" s="13">
        <f t="shared" si="11"/>
        <v>0</v>
      </c>
      <c r="U40" s="21">
        <v>20</v>
      </c>
      <c r="V40" s="13">
        <f t="shared" si="12"/>
        <v>189.69230769230774</v>
      </c>
      <c r="W40" s="19">
        <v>1</v>
      </c>
      <c r="X40" s="19">
        <f t="shared" si="13"/>
        <v>100</v>
      </c>
      <c r="Y40" s="13">
        <f t="shared" si="14"/>
        <v>5700</v>
      </c>
      <c r="Z40" s="19"/>
      <c r="AA40" s="19"/>
      <c r="AB40" s="15"/>
      <c r="AC40" s="19">
        <v>4250</v>
      </c>
      <c r="AD40" s="13">
        <f t="shared" si="15"/>
        <v>22884.615384615387</v>
      </c>
      <c r="AE40" s="19"/>
      <c r="AF40" s="13">
        <f t="shared" si="16"/>
        <v>0</v>
      </c>
      <c r="AG40" s="19">
        <v>2000</v>
      </c>
      <c r="AH40" s="13">
        <f t="shared" si="17"/>
        <v>10769.23076923077</v>
      </c>
      <c r="AI40" s="19"/>
      <c r="AJ40" s="16">
        <f t="shared" si="18"/>
        <v>0</v>
      </c>
      <c r="AK40" s="19"/>
      <c r="AL40" s="19"/>
      <c r="AM40" s="19"/>
      <c r="AN40" s="15"/>
      <c r="AO40" s="24">
        <v>0.05</v>
      </c>
      <c r="AP40" s="21">
        <v>5500000</v>
      </c>
      <c r="AQ40" s="42">
        <f>(AP40*AO40)+72000</f>
        <v>347000</v>
      </c>
      <c r="AR40" s="17">
        <f t="shared" si="2"/>
        <v>388677.38461538462</v>
      </c>
      <c r="AS40" s="49">
        <f t="shared" si="19"/>
        <v>3886.7738461538461</v>
      </c>
    </row>
    <row r="41" spans="1:45" ht="36.75" customHeight="1" x14ac:dyDescent="0.2">
      <c r="A41" s="10">
        <v>22</v>
      </c>
      <c r="B41" s="46" t="s">
        <v>101</v>
      </c>
      <c r="C41" s="44" t="s">
        <v>62</v>
      </c>
      <c r="D41" s="44">
        <v>100</v>
      </c>
      <c r="E41" s="46" t="s">
        <v>85</v>
      </c>
      <c r="F41" s="46"/>
      <c r="G41" s="42" t="s">
        <v>100</v>
      </c>
      <c r="H41" s="44">
        <v>13.2</v>
      </c>
      <c r="I41" s="21">
        <f t="shared" si="6"/>
        <v>7.5757575757575761</v>
      </c>
      <c r="J41" s="21">
        <f t="shared" si="7"/>
        <v>53.030303030303031</v>
      </c>
      <c r="K41" s="44">
        <v>1</v>
      </c>
      <c r="L41" s="44"/>
      <c r="M41" s="25">
        <v>1954</v>
      </c>
      <c r="N41" s="25"/>
      <c r="O41" s="13">
        <f t="shared" si="8"/>
        <v>14803.030303030304</v>
      </c>
      <c r="P41" s="13">
        <f t="shared" si="9"/>
        <v>0</v>
      </c>
      <c r="Q41" s="25">
        <v>20</v>
      </c>
      <c r="R41" s="13">
        <f t="shared" si="10"/>
        <v>2960.606060606061</v>
      </c>
      <c r="S41" s="25">
        <v>100</v>
      </c>
      <c r="T41" s="13">
        <f t="shared" si="11"/>
        <v>14803.030303030302</v>
      </c>
      <c r="U41" s="26"/>
      <c r="V41" s="13">
        <f t="shared" si="12"/>
        <v>0</v>
      </c>
      <c r="W41" s="27">
        <v>13</v>
      </c>
      <c r="X41" s="10">
        <f t="shared" si="13"/>
        <v>1300</v>
      </c>
      <c r="Y41" s="13">
        <f t="shared" si="14"/>
        <v>74100</v>
      </c>
      <c r="Z41" s="19"/>
      <c r="AA41" s="19"/>
      <c r="AB41" s="15"/>
      <c r="AC41" s="27">
        <v>2800</v>
      </c>
      <c r="AD41" s="13">
        <f t="shared" si="15"/>
        <v>148484.84848484848</v>
      </c>
      <c r="AE41" s="27"/>
      <c r="AF41" s="13">
        <f t="shared" si="16"/>
        <v>0</v>
      </c>
      <c r="AG41" s="27">
        <v>2567</v>
      </c>
      <c r="AH41" s="13">
        <f t="shared" si="17"/>
        <v>136128.78787878787</v>
      </c>
      <c r="AI41" s="27"/>
      <c r="AJ41" s="16">
        <f t="shared" si="18"/>
        <v>0</v>
      </c>
      <c r="AK41" s="27"/>
      <c r="AL41" s="27"/>
      <c r="AM41" s="27"/>
      <c r="AN41" s="15"/>
      <c r="AO41" s="11"/>
      <c r="AP41" s="26"/>
      <c r="AQ41" s="42"/>
      <c r="AR41" s="17">
        <f t="shared" si="2"/>
        <v>391280.30303030298</v>
      </c>
      <c r="AS41" s="49">
        <f t="shared" si="19"/>
        <v>3912.80303030303</v>
      </c>
    </row>
    <row r="42" spans="1:45" ht="35.25" customHeight="1" x14ac:dyDescent="0.2">
      <c r="B42" s="47" t="s">
        <v>86</v>
      </c>
      <c r="C42" s="42" t="s">
        <v>65</v>
      </c>
      <c r="D42" s="42">
        <f>P5</f>
        <v>300</v>
      </c>
      <c r="E42" s="47" t="s">
        <v>68</v>
      </c>
      <c r="F42" s="47"/>
      <c r="G42" s="42" t="s">
        <v>100</v>
      </c>
      <c r="H42" s="42"/>
      <c r="I42" s="13"/>
      <c r="J42" s="13">
        <f t="shared" si="7"/>
        <v>0</v>
      </c>
      <c r="K42" s="42">
        <v>1</v>
      </c>
      <c r="L42" s="42"/>
      <c r="M42" s="18"/>
      <c r="N42" s="15"/>
      <c r="O42" s="13">
        <f t="shared" si="8"/>
        <v>0</v>
      </c>
      <c r="P42" s="13">
        <f t="shared" si="9"/>
        <v>0</v>
      </c>
      <c r="Q42" s="18"/>
      <c r="R42" s="13">
        <f t="shared" si="10"/>
        <v>0</v>
      </c>
      <c r="S42" s="18"/>
      <c r="T42" s="13">
        <f t="shared" si="11"/>
        <v>0</v>
      </c>
      <c r="U42" s="13"/>
      <c r="V42" s="13">
        <f t="shared" si="12"/>
        <v>0</v>
      </c>
      <c r="W42" s="15">
        <v>8</v>
      </c>
      <c r="X42" s="15">
        <f t="shared" si="13"/>
        <v>2400</v>
      </c>
      <c r="Y42" s="13">
        <f t="shared" si="14"/>
        <v>136800</v>
      </c>
      <c r="Z42" s="15"/>
      <c r="AA42" s="15"/>
      <c r="AB42" s="15"/>
      <c r="AC42" s="15"/>
      <c r="AD42" s="13">
        <f t="shared" si="15"/>
        <v>0</v>
      </c>
      <c r="AE42" s="15"/>
      <c r="AF42" s="13">
        <f t="shared" si="16"/>
        <v>0</v>
      </c>
      <c r="AG42" s="15"/>
      <c r="AH42" s="13">
        <f t="shared" si="17"/>
        <v>0</v>
      </c>
      <c r="AI42" s="15"/>
      <c r="AJ42" s="16">
        <f t="shared" si="18"/>
        <v>0</v>
      </c>
      <c r="AK42" s="15">
        <v>10</v>
      </c>
      <c r="AL42" s="15">
        <f>AK42*D42</f>
        <v>3000</v>
      </c>
      <c r="AM42" s="15">
        <f>W7*D42/AL42</f>
        <v>25</v>
      </c>
      <c r="AN42" s="15">
        <f>AL42*AM42</f>
        <v>75000</v>
      </c>
      <c r="AO42" s="13"/>
      <c r="AP42" s="13"/>
      <c r="AQ42" s="42"/>
      <c r="AR42" s="17">
        <f t="shared" si="2"/>
        <v>211800</v>
      </c>
      <c r="AS42" s="49">
        <f t="shared" si="19"/>
        <v>2118</v>
      </c>
    </row>
    <row r="43" spans="1:45" ht="36" customHeight="1" x14ac:dyDescent="0.2">
      <c r="A43" s="10"/>
      <c r="B43" s="28" t="s">
        <v>87</v>
      </c>
      <c r="C43" s="29"/>
      <c r="D43" s="29"/>
      <c r="E43" s="29"/>
      <c r="F43" s="29"/>
      <c r="G43" s="29"/>
      <c r="H43" s="29"/>
      <c r="I43" s="30"/>
      <c r="J43" s="30"/>
      <c r="K43" s="29"/>
      <c r="L43" s="29"/>
      <c r="M43" s="29"/>
      <c r="N43" s="29"/>
      <c r="O43" s="31">
        <f>SUM(O13:O42)</f>
        <v>68194.902041313806</v>
      </c>
      <c r="P43" s="31">
        <f>SUM(P13:P42)</f>
        <v>6400.8334265734284</v>
      </c>
      <c r="Q43" s="30"/>
      <c r="R43" s="31">
        <f>SUM(R13:R42)</f>
        <v>8149.3468013468018</v>
      </c>
      <c r="S43" s="30"/>
      <c r="T43" s="31">
        <f>SUM(T13:T42)</f>
        <v>19014.771043771041</v>
      </c>
      <c r="U43" s="30"/>
      <c r="V43" s="31">
        <f>SUM(V13:V42)</f>
        <v>1069.1666853146855</v>
      </c>
      <c r="W43" s="30"/>
      <c r="X43" s="30"/>
      <c r="Y43" s="31">
        <f>SUM(Y13:Y42)</f>
        <v>566907.75</v>
      </c>
      <c r="Z43" s="30"/>
      <c r="AA43" s="30"/>
      <c r="AB43" s="31">
        <f>SUM(AB13:AB42)</f>
        <v>73.800000000000011</v>
      </c>
      <c r="AC43" s="30"/>
      <c r="AD43" s="31">
        <f>SUM(AD13:AD42)</f>
        <v>359056.09858669317</v>
      </c>
      <c r="AE43" s="30"/>
      <c r="AF43" s="31">
        <f>SUM(AF13:AF42)</f>
        <v>52247.160457946913</v>
      </c>
      <c r="AG43" s="30"/>
      <c r="AH43" s="31">
        <f>SUM(AH13:AH42)</f>
        <v>293314.19473209372</v>
      </c>
      <c r="AI43" s="30"/>
      <c r="AJ43" s="31">
        <f>SUM(AJ13:AJ42)</f>
        <v>34590.983350986426</v>
      </c>
      <c r="AK43" s="30"/>
      <c r="AL43" s="30"/>
      <c r="AM43" s="30"/>
      <c r="AN43" s="31">
        <f>SUM(AN13:AN42)</f>
        <v>87385</v>
      </c>
      <c r="AO43" s="30"/>
      <c r="AP43" s="30"/>
      <c r="AQ43" s="31">
        <f>SUM(AQ13:AQ42)</f>
        <v>4183200</v>
      </c>
      <c r="AR43" s="17">
        <f>SUM(AR13:AR42)</f>
        <v>5679604.0071260398</v>
      </c>
      <c r="AS43" s="17">
        <f>SUM(AS13:AS42)</f>
        <v>56796.04007126041</v>
      </c>
    </row>
    <row r="44" spans="1:45" x14ac:dyDescent="0.2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4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4"/>
      <c r="AR44" s="34"/>
      <c r="AS44" s="34"/>
    </row>
    <row r="45" spans="1:45" x14ac:dyDescent="0.2">
      <c r="A45" s="35"/>
      <c r="B45" s="36"/>
      <c r="C45" s="35"/>
      <c r="D45" s="35"/>
      <c r="E45" s="35"/>
      <c r="F45" s="35"/>
      <c r="G45" s="35"/>
      <c r="H45" s="35"/>
      <c r="I45" s="35"/>
      <c r="J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</row>
    <row r="46" spans="1:45" x14ac:dyDescent="0.2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7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</row>
  </sheetData>
  <mergeCells count="46">
    <mergeCell ref="E7:F7"/>
    <mergeCell ref="R7:V7"/>
    <mergeCell ref="I3:P3"/>
    <mergeCell ref="A5:D5"/>
    <mergeCell ref="E5:H5"/>
    <mergeCell ref="M5:O5"/>
    <mergeCell ref="R5:T5"/>
    <mergeCell ref="AP5:AR5"/>
    <mergeCell ref="E6:F6"/>
    <mergeCell ref="AC6:AD6"/>
    <mergeCell ref="AJ6:AK6"/>
    <mergeCell ref="AP6:AQ6"/>
    <mergeCell ref="Y5:AA5"/>
    <mergeCell ref="O9:P10"/>
    <mergeCell ref="A9:A11"/>
    <mergeCell ref="B9:B11"/>
    <mergeCell ref="C9:C11"/>
    <mergeCell ref="D9:D11"/>
    <mergeCell ref="E9:F10"/>
    <mergeCell ref="G9:G11"/>
    <mergeCell ref="H9:H11"/>
    <mergeCell ref="I9:I11"/>
    <mergeCell ref="J9:J11"/>
    <mergeCell ref="K9:L10"/>
    <mergeCell ref="M9:N10"/>
    <mergeCell ref="Q9:R10"/>
    <mergeCell ref="S9:V9"/>
    <mergeCell ref="W9:Y10"/>
    <mergeCell ref="Z9:AB10"/>
    <mergeCell ref="AC9:AF9"/>
    <mergeCell ref="AK9:AN10"/>
    <mergeCell ref="AO9:AQ10"/>
    <mergeCell ref="AR9:AS10"/>
    <mergeCell ref="S10:T10"/>
    <mergeCell ref="U10:V10"/>
    <mergeCell ref="AC10:AD10"/>
    <mergeCell ref="AE10:AF10"/>
    <mergeCell ref="AG10:AH10"/>
    <mergeCell ref="AI10:AJ10"/>
    <mergeCell ref="AG9:AJ9"/>
    <mergeCell ref="AC3:AF3"/>
    <mergeCell ref="AC4:AD4"/>
    <mergeCell ref="AC5:AF5"/>
    <mergeCell ref="AC7:AF7"/>
    <mergeCell ref="AJ5:AM5"/>
    <mergeCell ref="AJ7:AM7"/>
  </mergeCells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Кукуруза на зерно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Болдырь Дмитрий Александрович</cp:lastModifiedBy>
  <dcterms:created xsi:type="dcterms:W3CDTF">2025-01-07T05:33:19Z</dcterms:created>
  <dcterms:modified xsi:type="dcterms:W3CDTF">2025-02-06T11:50:21Z</dcterms:modified>
</cp:coreProperties>
</file>