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Соя 1" sheetId="1" r:id="rId1"/>
  </sheets>
  <calcPr calcId="145621"/>
</workbook>
</file>

<file path=xl/calcChain.xml><?xml version="1.0" encoding="utf-8"?>
<calcChain xmlns="http://schemas.openxmlformats.org/spreadsheetml/2006/main">
  <c r="AR42" i="1" l="1"/>
  <c r="AR43" i="1"/>
  <c r="AS42" i="1"/>
  <c r="AS43" i="1"/>
  <c r="AR35" i="1" l="1"/>
  <c r="AS35" i="1" s="1"/>
  <c r="AR36" i="1"/>
  <c r="AS36" i="1" s="1"/>
  <c r="AQ34" i="1" l="1"/>
  <c r="AQ32" i="1"/>
  <c r="O35" i="1"/>
  <c r="P35" i="1"/>
  <c r="O36" i="1"/>
  <c r="P36" i="1"/>
  <c r="AQ38" i="1"/>
  <c r="I35" i="1"/>
  <c r="J35" i="1" s="1"/>
  <c r="I36" i="1"/>
  <c r="J36" i="1" s="1"/>
  <c r="X36" i="1"/>
  <c r="Y36" i="1" s="1"/>
  <c r="X35" i="1"/>
  <c r="Y35" i="1" s="1"/>
  <c r="AH35" i="1" l="1"/>
  <c r="AH36" i="1"/>
  <c r="AD35" i="1"/>
  <c r="AD36" i="1"/>
  <c r="AN14" i="1" l="1"/>
  <c r="AL14" i="1"/>
  <c r="AQ25" i="1" l="1"/>
  <c r="AN25" i="1"/>
  <c r="AB25" i="1"/>
  <c r="X25" i="1"/>
  <c r="Y25" i="1" s="1"/>
  <c r="I25" i="1"/>
  <c r="P25" i="1" s="1"/>
  <c r="V25" i="1" s="1"/>
  <c r="J25" i="1" l="1"/>
  <c r="O25" i="1"/>
  <c r="T25" i="1" l="1"/>
  <c r="R25" i="1"/>
  <c r="AR25" i="1" s="1"/>
  <c r="AS25" i="1" s="1"/>
  <c r="AF25" i="1"/>
  <c r="AJ25" i="1"/>
  <c r="AH25" i="1"/>
  <c r="AD25" i="1"/>
  <c r="AQ39" i="1" l="1"/>
  <c r="X39" i="1"/>
  <c r="Y39" i="1" s="1"/>
  <c r="AR39" i="1" s="1"/>
  <c r="AS39" i="1" s="1"/>
  <c r="X32" i="1" l="1"/>
  <c r="Y32" i="1" s="1"/>
  <c r="I32" i="1"/>
  <c r="O32" i="1" s="1"/>
  <c r="AQ31" i="1"/>
  <c r="AL31" i="1"/>
  <c r="X31" i="1"/>
  <c r="Y31" i="1" s="1"/>
  <c r="AQ21" i="1"/>
  <c r="X21" i="1"/>
  <c r="Y21" i="1" s="1"/>
  <c r="I21" i="1"/>
  <c r="O21" i="1" s="1"/>
  <c r="AQ24" i="1"/>
  <c r="AB24" i="1"/>
  <c r="T24" i="1"/>
  <c r="I24" i="1"/>
  <c r="P24" i="1" s="1"/>
  <c r="P32" i="1" l="1"/>
  <c r="V32" i="1" s="1"/>
  <c r="T32" i="1"/>
  <c r="R32" i="1"/>
  <c r="J32" i="1"/>
  <c r="AJ32" i="1" s="1"/>
  <c r="AN31" i="1"/>
  <c r="AR31" i="1" s="1"/>
  <c r="AS31" i="1" s="1"/>
  <c r="P21" i="1"/>
  <c r="V21" i="1" s="1"/>
  <c r="J21" i="1"/>
  <c r="AJ21" i="1" s="1"/>
  <c r="R21" i="1"/>
  <c r="T21" i="1"/>
  <c r="V24" i="1"/>
  <c r="J24" i="1"/>
  <c r="AH21" i="1" l="1"/>
  <c r="AD21" i="1"/>
  <c r="AF21" i="1"/>
  <c r="AF32" i="1"/>
  <c r="AD32" i="1"/>
  <c r="AH32" i="1"/>
  <c r="AJ24" i="1"/>
  <c r="AF24" i="1"/>
  <c r="AR21" i="1" l="1"/>
  <c r="AS21" i="1" s="1"/>
  <c r="AR24" i="1"/>
  <c r="AS24" i="1" s="1"/>
  <c r="AR32" i="1"/>
  <c r="AS32" i="1" s="1"/>
  <c r="AQ22" i="1"/>
  <c r="X22" i="1"/>
  <c r="Y22" i="1" s="1"/>
  <c r="I22" i="1"/>
  <c r="O22" i="1" s="1"/>
  <c r="J22" i="1" l="1"/>
  <c r="AJ22" i="1" s="1"/>
  <c r="P22" i="1"/>
  <c r="V22" i="1" s="1"/>
  <c r="T22" i="1"/>
  <c r="R22" i="1"/>
  <c r="AH22" i="1" l="1"/>
  <c r="AF22" i="1"/>
  <c r="AD22" i="1"/>
  <c r="AQ23" i="1"/>
  <c r="AB23" i="1"/>
  <c r="T23" i="1"/>
  <c r="I23" i="1"/>
  <c r="J23" i="1" s="1"/>
  <c r="AF23" i="1" s="1"/>
  <c r="AQ15" i="1"/>
  <c r="X15" i="1"/>
  <c r="Y15" i="1" s="1"/>
  <c r="AR22" i="1" l="1"/>
  <c r="AS22" i="1" s="1"/>
  <c r="P23" i="1"/>
  <c r="V23" i="1" s="1"/>
  <c r="AJ23" i="1"/>
  <c r="I15" i="1"/>
  <c r="J15" i="1" s="1"/>
  <c r="X14" i="1"/>
  <c r="Y14" i="1" s="1"/>
  <c r="AR14" i="1" s="1"/>
  <c r="AS14" i="1" s="1"/>
  <c r="AR23" i="1" l="1"/>
  <c r="AS23" i="1" s="1"/>
  <c r="AD15" i="1"/>
  <c r="AH15" i="1"/>
  <c r="O15" i="1"/>
  <c r="P15" i="1"/>
  <c r="V15" i="1" s="1"/>
  <c r="X40" i="1"/>
  <c r="Y40" i="1" s="1"/>
  <c r="I40" i="1"/>
  <c r="O40" i="1" s="1"/>
  <c r="X38" i="1"/>
  <c r="Y38" i="1" s="1"/>
  <c r="I38" i="1"/>
  <c r="O38" i="1" s="1"/>
  <c r="T38" i="1" s="1"/>
  <c r="AQ37" i="1"/>
  <c r="AL37" i="1"/>
  <c r="AM37" i="1" s="1"/>
  <c r="X37" i="1"/>
  <c r="Y37" i="1" s="1"/>
  <c r="X34" i="1"/>
  <c r="Y34" i="1" s="1"/>
  <c r="I34" i="1"/>
  <c r="O34" i="1" s="1"/>
  <c r="T34" i="1" s="1"/>
  <c r="AQ33" i="1"/>
  <c r="AL33" i="1"/>
  <c r="X33" i="1"/>
  <c r="Y33" i="1" s="1"/>
  <c r="X30" i="1"/>
  <c r="Y30" i="1" s="1"/>
  <c r="I30" i="1"/>
  <c r="O30" i="1" s="1"/>
  <c r="I28" i="1"/>
  <c r="AQ26" i="1"/>
  <c r="AB43" i="1"/>
  <c r="D26" i="1"/>
  <c r="D27" i="1" s="1"/>
  <c r="AQ20" i="1"/>
  <c r="X20" i="1"/>
  <c r="Y20" i="1" s="1"/>
  <c r="I20" i="1"/>
  <c r="O20" i="1" s="1"/>
  <c r="T20" i="1" s="1"/>
  <c r="AQ19" i="1"/>
  <c r="X19" i="1"/>
  <c r="Y19" i="1" s="1"/>
  <c r="I19" i="1"/>
  <c r="O19" i="1" s="1"/>
  <c r="AQ18" i="1"/>
  <c r="X18" i="1"/>
  <c r="Y18" i="1" s="1"/>
  <c r="I18" i="1"/>
  <c r="O18" i="1" s="1"/>
  <c r="D17" i="1"/>
  <c r="X13" i="1"/>
  <c r="Y13" i="1" s="1"/>
  <c r="I13" i="1"/>
  <c r="O13" i="1" s="1"/>
  <c r="P5" i="1"/>
  <c r="J19" i="1" l="1"/>
  <c r="AH19" i="1" s="1"/>
  <c r="J34" i="1"/>
  <c r="AH34" i="1" s="1"/>
  <c r="J40" i="1"/>
  <c r="AJ40" i="1" s="1"/>
  <c r="AR15" i="1"/>
  <c r="AS15" i="1" s="1"/>
  <c r="J13" i="1"/>
  <c r="AH13" i="1" s="1"/>
  <c r="P18" i="1"/>
  <c r="V18" i="1" s="1"/>
  <c r="P38" i="1"/>
  <c r="V38" i="1" s="1"/>
  <c r="P13" i="1"/>
  <c r="V13" i="1" s="1"/>
  <c r="J18" i="1"/>
  <c r="AH18" i="1" s="1"/>
  <c r="P19" i="1"/>
  <c r="V19" i="1" s="1"/>
  <c r="J20" i="1"/>
  <c r="AH20" i="1" s="1"/>
  <c r="I26" i="1"/>
  <c r="O26" i="1" s="1"/>
  <c r="R26" i="1" s="1"/>
  <c r="AM33" i="1"/>
  <c r="AN33" i="1" s="1"/>
  <c r="P34" i="1"/>
  <c r="V34" i="1" s="1"/>
  <c r="AN37" i="1"/>
  <c r="J38" i="1"/>
  <c r="AH38" i="1" s="1"/>
  <c r="P40" i="1"/>
  <c r="V40" i="1" s="1"/>
  <c r="P20" i="1"/>
  <c r="V20" i="1" s="1"/>
  <c r="T18" i="1"/>
  <c r="R18" i="1"/>
  <c r="R20" i="1"/>
  <c r="AL27" i="1"/>
  <c r="AN27" i="1" s="1"/>
  <c r="X27" i="1"/>
  <c r="Y27" i="1" s="1"/>
  <c r="P28" i="1"/>
  <c r="V28" i="1" s="1"/>
  <c r="J28" i="1"/>
  <c r="O28" i="1"/>
  <c r="T13" i="1"/>
  <c r="R13" i="1"/>
  <c r="AL17" i="1"/>
  <c r="AN17" i="1" s="1"/>
  <c r="X17" i="1"/>
  <c r="Y17" i="1" s="1"/>
  <c r="T19" i="1"/>
  <c r="R19" i="1"/>
  <c r="T30" i="1"/>
  <c r="R30" i="1"/>
  <c r="AJ13" i="1"/>
  <c r="I16" i="1"/>
  <c r="AF19" i="1"/>
  <c r="AJ19" i="1"/>
  <c r="X26" i="1"/>
  <c r="Y26" i="1" s="1"/>
  <c r="R40" i="1"/>
  <c r="T40" i="1"/>
  <c r="D41" i="1"/>
  <c r="AD13" i="1"/>
  <c r="X16" i="1"/>
  <c r="Y16" i="1" s="1"/>
  <c r="AO16" i="1"/>
  <c r="AQ16" i="1" s="1"/>
  <c r="AD19" i="1"/>
  <c r="AO30" i="1"/>
  <c r="AQ30" i="1" s="1"/>
  <c r="D29" i="1"/>
  <c r="X28" i="1"/>
  <c r="Y28" i="1" s="1"/>
  <c r="AO28" i="1"/>
  <c r="AQ28" i="1" s="1"/>
  <c r="P30" i="1"/>
  <c r="V30" i="1" s="1"/>
  <c r="J30" i="1"/>
  <c r="R34" i="1"/>
  <c r="R38" i="1"/>
  <c r="AH40" i="1"/>
  <c r="T26" i="1" l="1"/>
  <c r="J26" i="1"/>
  <c r="AD26" i="1" s="1"/>
  <c r="AF18" i="1"/>
  <c r="AD20" i="1"/>
  <c r="AD38" i="1"/>
  <c r="AJ38" i="1"/>
  <c r="AF34" i="1"/>
  <c r="AD18" i="1"/>
  <c r="AD40" i="1"/>
  <c r="AD34" i="1"/>
  <c r="AJ34" i="1"/>
  <c r="AF40" i="1"/>
  <c r="AF20" i="1"/>
  <c r="AF38" i="1"/>
  <c r="AF13" i="1"/>
  <c r="AR13" i="1" s="1"/>
  <c r="AR33" i="1"/>
  <c r="AS33" i="1" s="1"/>
  <c r="AR19" i="1"/>
  <c r="AS19" i="1" s="1"/>
  <c r="P26" i="1"/>
  <c r="V26" i="1" s="1"/>
  <c r="AJ20" i="1"/>
  <c r="AJ18" i="1"/>
  <c r="AR27" i="1"/>
  <c r="AS27" i="1" s="1"/>
  <c r="AR37" i="1"/>
  <c r="AS37" i="1" s="1"/>
  <c r="P16" i="1"/>
  <c r="J16" i="1"/>
  <c r="O16" i="1"/>
  <c r="AH30" i="1"/>
  <c r="AD30" i="1"/>
  <c r="AF30" i="1"/>
  <c r="AJ30" i="1"/>
  <c r="AL29" i="1"/>
  <c r="AN29" i="1" s="1"/>
  <c r="X29" i="1"/>
  <c r="Y29" i="1" s="1"/>
  <c r="AQ43" i="1"/>
  <c r="AL41" i="1"/>
  <c r="X41" i="1"/>
  <c r="Y41" i="1" s="1"/>
  <c r="AM41" i="1"/>
  <c r="AH26" i="1"/>
  <c r="AJ26" i="1"/>
  <c r="AF26" i="1"/>
  <c r="AR17" i="1"/>
  <c r="AS17" i="1" s="1"/>
  <c r="AH28" i="1"/>
  <c r="AD28" i="1"/>
  <c r="AJ28" i="1"/>
  <c r="AF28" i="1"/>
  <c r="T28" i="1"/>
  <c r="R28" i="1"/>
  <c r="AR34" i="1" l="1"/>
  <c r="AS34" i="1" s="1"/>
  <c r="AR38" i="1"/>
  <c r="AS38" i="1" s="1"/>
  <c r="AR40" i="1"/>
  <c r="AS40" i="1" s="1"/>
  <c r="AR18" i="1"/>
  <c r="AS18" i="1" s="1"/>
  <c r="AR20" i="1"/>
  <c r="AS20" i="1" s="1"/>
  <c r="AR26" i="1"/>
  <c r="AS26" i="1" s="1"/>
  <c r="AR29" i="1"/>
  <c r="AS29" i="1" s="1"/>
  <c r="AR30" i="1"/>
  <c r="AS30" i="1" s="1"/>
  <c r="AR28" i="1"/>
  <c r="AS28" i="1" s="1"/>
  <c r="Y43" i="1"/>
  <c r="AH16" i="1"/>
  <c r="AD16" i="1"/>
  <c r="AJ16" i="1"/>
  <c r="AF16" i="1"/>
  <c r="AS13" i="1"/>
  <c r="AN41" i="1"/>
  <c r="AN43" i="1" s="1"/>
  <c r="T16" i="1"/>
  <c r="R16" i="1"/>
  <c r="V16" i="1"/>
  <c r="O43" i="1"/>
  <c r="P43" i="1" l="1"/>
  <c r="AH43" i="1"/>
  <c r="AJ43" i="1"/>
  <c r="R43" i="1"/>
  <c r="V43" i="1"/>
  <c r="AR16" i="1"/>
  <c r="AF43" i="1"/>
  <c r="AD43" i="1"/>
  <c r="AR41" i="1"/>
  <c r="AS41" i="1" l="1"/>
  <c r="AS16" i="1"/>
  <c r="T43" i="1"/>
</calcChain>
</file>

<file path=xl/sharedStrings.xml><?xml version="1.0" encoding="utf-8"?>
<sst xmlns="http://schemas.openxmlformats.org/spreadsheetml/2006/main" count="225" uniqueCount="138">
  <si>
    <t>Степная зона черноземных почв</t>
  </si>
  <si>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</si>
  <si>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</si>
  <si>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</si>
  <si>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</si>
  <si>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</si>
  <si>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Цена, руб./л</t>
  </si>
  <si>
    <t>Цена, руб/кг</t>
  </si>
  <si>
    <t>Предшественник:</t>
  </si>
  <si>
    <t>Норма внесения удобрений (N,P,K), кг/га:</t>
  </si>
  <si>
    <t>Стоимость перевозки, руб./т:</t>
  </si>
  <si>
    <t>Цена, руб/л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</si>
  <si>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</si>
  <si>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</si>
  <si>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</si>
  <si>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</si>
  <si>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</si>
  <si>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</si>
  <si>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</si>
  <si>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</si>
  <si>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</si>
  <si>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</si>
  <si>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</si>
  <si>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</si>
  <si>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</si>
  <si>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</si>
  <si>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</si>
  <si>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</si>
  <si>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</si>
  <si>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</si>
  <si>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</si>
  <si>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Удобрения, СХЗ, стимулятор роста, семена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</si>
  <si>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</si>
  <si>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</si>
  <si>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</si>
  <si>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</si>
  <si>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</si>
  <si>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</si>
  <si>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</si>
  <si>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</si>
  <si>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</si>
  <si>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</si>
  <si>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</si>
  <si>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</si>
  <si>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</si>
  <si>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</si>
  <si>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</si>
  <si>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</si>
  <si>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</si>
  <si>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</si>
  <si>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</si>
  <si>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</si>
  <si>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</si>
  <si>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</si>
  <si>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</si>
  <si>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</si>
  <si>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</si>
  <si>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</si>
  <si>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</si>
  <si>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</si>
  <si>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</si>
  <si>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</si>
  <si>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</si>
  <si>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IV</t>
  </si>
  <si>
    <t>т</t>
  </si>
  <si>
    <t>Manitiou 1436</t>
  </si>
  <si>
    <t>Подвоз мин.удобрений до 10км</t>
  </si>
  <si>
    <t>КАМАЗ</t>
  </si>
  <si>
    <t>Разбрасывание удобренией</t>
  </si>
  <si>
    <t>Т-150</t>
  </si>
  <si>
    <t>Amazone</t>
  </si>
  <si>
    <t>К-744</t>
  </si>
  <si>
    <t>ПНУ-8-40</t>
  </si>
  <si>
    <t>СБГ 22</t>
  </si>
  <si>
    <t>Tiler master 16</t>
  </si>
  <si>
    <t>Погрузка семян</t>
  </si>
  <si>
    <t>Подвоз семян до 10км</t>
  </si>
  <si>
    <t>Посев с внесением мин.удобрений</t>
  </si>
  <si>
    <t>МТЗ-82</t>
  </si>
  <si>
    <t>Подвоз воды  до 10км</t>
  </si>
  <si>
    <t>V</t>
  </si>
  <si>
    <t xml:space="preserve">Подвоз воды до 10км </t>
  </si>
  <si>
    <t>Полесье 1218</t>
  </si>
  <si>
    <t>Перевозка зерна на ток до 10км</t>
  </si>
  <si>
    <t>Итого</t>
  </si>
  <si>
    <t>Подвоз воды до 10км</t>
  </si>
  <si>
    <t>ТУМАН 2</t>
  </si>
  <si>
    <t>озимая пшеница</t>
  </si>
  <si>
    <t>Весеннее боронование (при физической спелости почвы)</t>
  </si>
  <si>
    <t>ПС-10</t>
  </si>
  <si>
    <t>VII-VIII</t>
  </si>
  <si>
    <t>VI</t>
  </si>
  <si>
    <t>VI-VII</t>
  </si>
  <si>
    <t>VIII-IX</t>
  </si>
  <si>
    <t>Уборка урожая однофазным способом</t>
  </si>
  <si>
    <t>ЛДГ-20</t>
  </si>
  <si>
    <t>VII</t>
  </si>
  <si>
    <t>Протравитель инсектицидный 200 г/л имидаклоприда, л/т</t>
  </si>
  <si>
    <t>Гербицид Глифосат (калийная соль) 540 г/л, л/га</t>
  </si>
  <si>
    <t xml:space="preserve">Азофоска    </t>
  </si>
  <si>
    <t>16.16.16%</t>
  </si>
  <si>
    <t>Удобрения Аммофос</t>
  </si>
  <si>
    <t>Погрузка мин.удобрений (азофоска)</t>
  </si>
  <si>
    <t>Протравливание семян инсектицидным протравителем 200 г/л имидаклоприда</t>
  </si>
  <si>
    <t>Погрузка мин.удобрений (аммофос)</t>
  </si>
  <si>
    <t>ОС-4000М BARS</t>
  </si>
  <si>
    <t>Обработка инсектицидом 200 г/л имидаклоприда + 120 г/л альфа-циперметрина</t>
  </si>
  <si>
    <t>III-IV</t>
  </si>
  <si>
    <t>ТЕХНОЛОГИЧЕCКАЯ КАРТА</t>
  </si>
  <si>
    <t>65000 руб/т</t>
  </si>
  <si>
    <t>Пневмат. сеялка VESTA 8 PROFI</t>
  </si>
  <si>
    <t>Лущение стерни 6-8 см</t>
  </si>
  <si>
    <t>Вспашка 25-27 см</t>
  </si>
  <si>
    <t>Культура: соя</t>
  </si>
  <si>
    <t>Предосевная культивация 6-8 см</t>
  </si>
  <si>
    <t>VII-VII</t>
  </si>
  <si>
    <t xml:space="preserve">1я - медурядная культивация </t>
  </si>
  <si>
    <t>КРН-5,6</t>
  </si>
  <si>
    <t>Самолет СП-30</t>
  </si>
  <si>
    <t>Протравитель фунгицидный Дифеноконазол, 90 г/л и тебуконазол, 45 г/л, л/т</t>
  </si>
  <si>
    <t>Протравливание семян фунгицидным протравителемДифеноконазол, 90 г/л и тебуконазол, 45 г/л</t>
  </si>
  <si>
    <t>Гербицид С-метолахлор, 312,5 г/л + тербутилазин, 187,5 г/л, л/га</t>
  </si>
  <si>
    <t>Фунгицид Пропиконазол, 300 г/л и тебуконазол, 200 г/л, кг/га</t>
  </si>
  <si>
    <t>Обработка фунгицидом Пропиконазол, 300 г/л и тебуконазол, 200 г/л</t>
  </si>
  <si>
    <t>Десикант 150 г/л дикват-иона, л/га</t>
  </si>
  <si>
    <t>Десикация посевов 150 г/л дикват-иона</t>
  </si>
  <si>
    <t>Инсектицид 2Альфа-циперметрин, 125 г/л, имидаклоприд, 100 г/л и клотианидин, 50 г/л, л/га</t>
  </si>
  <si>
    <t>Опрыскивание розеток корнеотпрысковых сорняков гербицидами (при наличии засоренности)</t>
  </si>
  <si>
    <t>Обработка гербицидом С-метолахлор, 312,5 г/л + тербутилазин, 187,5 г/л</t>
  </si>
  <si>
    <t>IX</t>
  </si>
  <si>
    <t>Инокуляция семян (Ризоторфин)</t>
  </si>
  <si>
    <t>Инокулянт Ризоторфин, л/т</t>
  </si>
  <si>
    <t>42000 руб/т</t>
  </si>
  <si>
    <t>ГАЗ NEXT</t>
  </si>
  <si>
    <t xml:space="preserve">2я - междурядная культивация </t>
  </si>
  <si>
    <t>1я - культивация 10-12см</t>
  </si>
  <si>
    <t>ПС-11</t>
  </si>
  <si>
    <t>Услуги сторонних организаций (авиация)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</si>
</sst>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8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4" fillId="0" borderId="8" xfId="0" applyFont="1" applyFill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166" fontId="4" fillId="3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9" fontId="4" fillId="4" borderId="13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/>
    </xf>
    <xf numFmtId="9" fontId="0" fillId="0" borderId="0" xfId="0" applyNumberFormat="1"/>
    <xf numFmtId="20" fontId="0" fillId="0" borderId="0" xfId="0" applyNumberFormat="1"/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/>
    </xf>
    <xf numFmtId="0" fontId="0" fillId="3" borderId="0" xfId="0" applyFill="1"/>
    <xf numFmtId="0" fontId="4" fillId="0" borderId="13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 textRotation="45" wrapText="1"/>
    </xf>
    <xf numFmtId="0" fontId="4" fillId="0" borderId="3" xfId="0" applyFont="1" applyFill="1" applyBorder="1" applyAlignment="1">
      <alignment horizontal="center" vertical="center" textRotation="45" wrapText="1"/>
    </xf>
    <xf numFmtId="0" fontId="4" fillId="0" borderId="9" xfId="0" applyFont="1" applyFill="1" applyBorder="1" applyAlignment="1">
      <alignment horizontal="center" vertical="center" textRotation="45" wrapText="1"/>
    </xf>
    <xf numFmtId="0" fontId="4" fillId="0" borderId="10" xfId="0" applyFont="1" applyFill="1" applyBorder="1" applyAlignment="1">
      <alignment horizontal="center" vertical="center" textRotation="4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9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6"/>
  <sheetViews>
    <sheetView tabSelected="1" topLeftCell="P37" zoomScale="88" zoomScaleNormal="88" workbookViewId="0">
      <selection activeCell="AO42" sqref="AO42"/>
    </sheetView>
  </sheetViews>
  <sheetFormatPr defaultRowHeight="12.75" x14ac:dyDescent="0.2"/>
  <cols>
    <col min="1" max="1" width="4.140625" customWidth="1"/>
    <col min="2" max="2" width="44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.85546875" customWidth="1"/>
    <col min="16" max="16" width="6.42578125" customWidth="1"/>
    <col min="17" max="17" width="4.7109375" customWidth="1"/>
    <col min="18" max="18" width="6.7109375" customWidth="1"/>
    <col min="19" max="19" width="4.5703125" customWidth="1"/>
    <col min="20" max="20" width="8" customWidth="1"/>
    <col min="21" max="21" width="5.140625" customWidth="1"/>
    <col min="22" max="22" width="5.5703125" customWidth="1"/>
    <col min="23" max="23" width="5.28515625" customWidth="1"/>
    <col min="24" max="24" width="4.5703125" customWidth="1"/>
    <col min="25" max="25" width="8.28515625" customWidth="1"/>
    <col min="26" max="26" width="6" customWidth="1"/>
    <col min="27" max="27" width="8" customWidth="1"/>
    <col min="28" max="28" width="5.7109375" customWidth="1"/>
    <col min="29" max="29" width="6.42578125" customWidth="1"/>
    <col min="30" max="30" width="8.28515625" customWidth="1"/>
    <col min="31" max="31" width="6.42578125" customWidth="1"/>
    <col min="32" max="32" width="7.42578125" customWidth="1"/>
    <col min="33" max="33" width="7.28515625" customWidth="1"/>
    <col min="34" max="34" width="8" customWidth="1"/>
    <col min="35" max="35" width="6.7109375" customWidth="1"/>
    <col min="36" max="36" width="8.5703125" customWidth="1"/>
    <col min="37" max="37" width="5.5703125" customWidth="1"/>
    <col min="38" max="38" width="5.85546875" customWidth="1"/>
    <col min="39" max="39" width="5.7109375" customWidth="1"/>
    <col min="40" max="40" width="9.28515625" customWidth="1"/>
    <col min="41" max="41" width="6.5703125" customWidth="1"/>
    <col min="42" max="42" width="9.5703125" customWidth="1"/>
    <col min="43" max="43" width="8.85546875" customWidth="1"/>
  </cols>
  <sheetData>
    <row r="1" spans="1:45" x14ac:dyDescent="0.2">
      <c r="AK1" t="s">
        <v>99</v>
      </c>
      <c r="AN1" s="46" t="s">
        <v>100</v>
      </c>
      <c r="AP1" t="s">
        <v>132</v>
      </c>
    </row>
    <row r="2" spans="1:45" x14ac:dyDescent="0.2">
      <c r="AJ2" s="1" t="s">
        <v>101</v>
      </c>
      <c r="AK2" s="1"/>
      <c r="AN2" s="47">
        <v>0.53611111111111109</v>
      </c>
      <c r="AP2" t="s">
        <v>109</v>
      </c>
    </row>
    <row r="3" spans="1:45" ht="40.15" customHeight="1" x14ac:dyDescent="0.25">
      <c r="I3" s="58" t="s">
        <v>108</v>
      </c>
      <c r="J3" s="58"/>
      <c r="K3" s="58"/>
      <c r="L3" s="58"/>
      <c r="M3" s="58"/>
      <c r="N3" s="58"/>
      <c r="O3" s="58"/>
      <c r="P3" s="58"/>
      <c r="AC3" s="69" t="s">
        <v>119</v>
      </c>
      <c r="AD3" s="69"/>
      <c r="AE3" s="69"/>
      <c r="AF3" s="69"/>
      <c r="AH3">
        <v>0.5</v>
      </c>
      <c r="AJ3" s="50" t="s">
        <v>131</v>
      </c>
      <c r="AK3" s="50"/>
      <c r="AL3" s="50"/>
      <c r="AM3" s="50"/>
      <c r="AN3" s="50">
        <v>1</v>
      </c>
    </row>
    <row r="4" spans="1:45" x14ac:dyDescent="0.2">
      <c r="AC4" s="57" t="s">
        <v>6</v>
      </c>
      <c r="AD4" s="57"/>
      <c r="AF4">
        <v>2500</v>
      </c>
      <c r="AJ4" s="93" t="s">
        <v>11</v>
      </c>
      <c r="AK4" s="93"/>
      <c r="AL4" s="50"/>
      <c r="AM4" s="50">
        <v>1500</v>
      </c>
      <c r="AN4" s="50"/>
    </row>
    <row r="5" spans="1:45" ht="49.15" customHeight="1" x14ac:dyDescent="0.2">
      <c r="A5" s="59" t="s">
        <v>0</v>
      </c>
      <c r="B5" s="59"/>
      <c r="C5" s="59"/>
      <c r="D5" s="59"/>
      <c r="E5" s="56" t="s">
        <v>113</v>
      </c>
      <c r="F5" s="56"/>
      <c r="G5" s="56"/>
      <c r="H5" s="56"/>
      <c r="I5" s="1" t="s">
        <v>1</v>
      </c>
      <c r="J5" s="1"/>
      <c r="K5" s="2"/>
      <c r="L5" s="3">
        <v>25</v>
      </c>
      <c r="M5" s="57" t="s">
        <v>2</v>
      </c>
      <c r="N5" s="57"/>
      <c r="O5" s="57"/>
      <c r="P5" s="3">
        <f>L5*10</f>
        <v>250</v>
      </c>
      <c r="R5" s="1" t="s">
        <v>3</v>
      </c>
      <c r="S5" s="1"/>
      <c r="T5" s="1"/>
      <c r="U5">
        <v>1</v>
      </c>
      <c r="Y5" s="57" t="s">
        <v>4</v>
      </c>
      <c r="Z5" s="57"/>
      <c r="AA5" s="57"/>
      <c r="AC5" s="69" t="s">
        <v>97</v>
      </c>
      <c r="AD5" s="69"/>
      <c r="AE5" s="69"/>
      <c r="AF5" s="69"/>
      <c r="AG5" s="1"/>
      <c r="AH5">
        <v>1</v>
      </c>
      <c r="AJ5" s="69" t="s">
        <v>122</v>
      </c>
      <c r="AK5" s="69"/>
      <c r="AL5" s="69"/>
      <c r="AM5" s="69"/>
      <c r="AN5">
        <v>0.5</v>
      </c>
      <c r="AP5" s="69" t="s">
        <v>121</v>
      </c>
      <c r="AQ5" s="69"/>
      <c r="AR5" s="69"/>
      <c r="AS5">
        <v>4</v>
      </c>
    </row>
    <row r="6" spans="1:45" x14ac:dyDescent="0.2">
      <c r="E6" s="56" t="s">
        <v>5</v>
      </c>
      <c r="F6" s="56"/>
      <c r="G6" s="3">
        <v>100</v>
      </c>
      <c r="AC6" s="57" t="s">
        <v>6</v>
      </c>
      <c r="AD6" s="57"/>
      <c r="AF6">
        <v>2400</v>
      </c>
      <c r="AJ6" s="57" t="s">
        <v>7</v>
      </c>
      <c r="AK6" s="57"/>
      <c r="AM6">
        <v>3000</v>
      </c>
      <c r="AP6" s="57" t="s">
        <v>6</v>
      </c>
      <c r="AQ6" s="57"/>
      <c r="AS6">
        <v>1500</v>
      </c>
    </row>
    <row r="7" spans="1:45" ht="58.15" customHeight="1" x14ac:dyDescent="0.2">
      <c r="E7" s="56" t="s">
        <v>8</v>
      </c>
      <c r="F7" s="56"/>
      <c r="G7" s="35" t="s">
        <v>87</v>
      </c>
      <c r="I7" s="1" t="s">
        <v>9</v>
      </c>
      <c r="J7" s="1"/>
      <c r="K7" s="1"/>
      <c r="L7" s="1"/>
      <c r="M7" s="1"/>
      <c r="O7">
        <v>50</v>
      </c>
      <c r="P7">
        <v>60</v>
      </c>
      <c r="Q7">
        <v>60</v>
      </c>
      <c r="R7" s="57" t="s">
        <v>10</v>
      </c>
      <c r="S7" s="57"/>
      <c r="T7" s="57"/>
      <c r="U7" s="57"/>
      <c r="V7" s="57"/>
      <c r="W7">
        <v>250</v>
      </c>
      <c r="AC7" s="69" t="s">
        <v>98</v>
      </c>
      <c r="AD7" s="69"/>
      <c r="AE7" s="69"/>
      <c r="AF7" s="69"/>
      <c r="AH7">
        <v>2</v>
      </c>
      <c r="AJ7" s="69" t="s">
        <v>126</v>
      </c>
      <c r="AK7" s="69"/>
      <c r="AL7" s="69"/>
      <c r="AM7" s="69"/>
      <c r="AN7">
        <v>0.2</v>
      </c>
      <c r="AP7" s="69" t="s">
        <v>124</v>
      </c>
      <c r="AQ7" s="69"/>
      <c r="AR7" s="69"/>
      <c r="AS7">
        <v>3</v>
      </c>
    </row>
    <row r="8" spans="1:45" x14ac:dyDescent="0.2">
      <c r="AC8" t="s">
        <v>6</v>
      </c>
      <c r="AF8">
        <v>2000</v>
      </c>
      <c r="AJ8" t="s">
        <v>11</v>
      </c>
      <c r="AM8">
        <v>3000</v>
      </c>
      <c r="AP8" s="57" t="s">
        <v>11</v>
      </c>
      <c r="AQ8" s="57"/>
      <c r="AS8">
        <v>1700</v>
      </c>
    </row>
    <row r="9" spans="1:45" ht="21.75" customHeight="1" x14ac:dyDescent="0.2">
      <c r="A9" s="70" t="s">
        <v>12</v>
      </c>
      <c r="B9" s="73" t="s">
        <v>13</v>
      </c>
      <c r="C9" s="76" t="s">
        <v>14</v>
      </c>
      <c r="D9" s="76" t="s">
        <v>15</v>
      </c>
      <c r="E9" s="79" t="s">
        <v>16</v>
      </c>
      <c r="F9" s="80"/>
      <c r="G9" s="76" t="s">
        <v>17</v>
      </c>
      <c r="H9" s="76" t="s">
        <v>18</v>
      </c>
      <c r="I9" s="76" t="s">
        <v>19</v>
      </c>
      <c r="J9" s="76" t="s">
        <v>20</v>
      </c>
      <c r="K9" s="83" t="s">
        <v>21</v>
      </c>
      <c r="L9" s="84"/>
      <c r="M9" s="83" t="s">
        <v>22</v>
      </c>
      <c r="N9" s="84"/>
      <c r="O9" s="60" t="s">
        <v>23</v>
      </c>
      <c r="P9" s="61"/>
      <c r="Q9" s="87" t="s">
        <v>24</v>
      </c>
      <c r="R9" s="88"/>
      <c r="S9" s="64" t="s">
        <v>25</v>
      </c>
      <c r="T9" s="65"/>
      <c r="U9" s="65"/>
      <c r="V9" s="66"/>
      <c r="W9" s="83" t="s">
        <v>26</v>
      </c>
      <c r="X9" s="91"/>
      <c r="Y9" s="84"/>
      <c r="Z9" s="83" t="s">
        <v>27</v>
      </c>
      <c r="AA9" s="91"/>
      <c r="AB9" s="91"/>
      <c r="AC9" s="64" t="s">
        <v>28</v>
      </c>
      <c r="AD9" s="65"/>
      <c r="AE9" s="65"/>
      <c r="AF9" s="66"/>
      <c r="AG9" s="64" t="s">
        <v>29</v>
      </c>
      <c r="AH9" s="65"/>
      <c r="AI9" s="65"/>
      <c r="AJ9" s="66"/>
      <c r="AK9" s="60" t="s">
        <v>30</v>
      </c>
      <c r="AL9" s="67"/>
      <c r="AM9" s="67"/>
      <c r="AN9" s="61"/>
      <c r="AO9" s="60" t="s">
        <v>31</v>
      </c>
      <c r="AP9" s="67"/>
      <c r="AQ9" s="67"/>
      <c r="AR9" s="60" t="s">
        <v>32</v>
      </c>
      <c r="AS9" s="61"/>
    </row>
    <row r="10" spans="1:45" ht="29.25" customHeight="1" x14ac:dyDescent="0.2">
      <c r="A10" s="71"/>
      <c r="B10" s="74"/>
      <c r="C10" s="77"/>
      <c r="D10" s="77"/>
      <c r="E10" s="81"/>
      <c r="F10" s="82"/>
      <c r="G10" s="77"/>
      <c r="H10" s="77"/>
      <c r="I10" s="77"/>
      <c r="J10" s="77"/>
      <c r="K10" s="85"/>
      <c r="L10" s="86"/>
      <c r="M10" s="85"/>
      <c r="N10" s="86"/>
      <c r="O10" s="62"/>
      <c r="P10" s="63"/>
      <c r="Q10" s="89"/>
      <c r="R10" s="90"/>
      <c r="S10" s="64" t="s">
        <v>33</v>
      </c>
      <c r="T10" s="66"/>
      <c r="U10" s="64" t="s">
        <v>34</v>
      </c>
      <c r="V10" s="66"/>
      <c r="W10" s="85"/>
      <c r="X10" s="92"/>
      <c r="Y10" s="86"/>
      <c r="Z10" s="85"/>
      <c r="AA10" s="92"/>
      <c r="AB10" s="92"/>
      <c r="AC10" s="64" t="s">
        <v>35</v>
      </c>
      <c r="AD10" s="66"/>
      <c r="AE10" s="64" t="s">
        <v>36</v>
      </c>
      <c r="AF10" s="66"/>
      <c r="AG10" s="64" t="s">
        <v>35</v>
      </c>
      <c r="AH10" s="66"/>
      <c r="AI10" s="64" t="s">
        <v>36</v>
      </c>
      <c r="AJ10" s="66"/>
      <c r="AK10" s="62"/>
      <c r="AL10" s="68"/>
      <c r="AM10" s="68"/>
      <c r="AN10" s="63"/>
      <c r="AO10" s="62"/>
      <c r="AP10" s="68"/>
      <c r="AQ10" s="68"/>
      <c r="AR10" s="62"/>
      <c r="AS10" s="63"/>
    </row>
    <row r="11" spans="1:45" ht="84.75" x14ac:dyDescent="0.2">
      <c r="A11" s="72"/>
      <c r="B11" s="75"/>
      <c r="C11" s="78"/>
      <c r="D11" s="78"/>
      <c r="E11" s="4" t="s">
        <v>37</v>
      </c>
      <c r="F11" s="4" t="s">
        <v>38</v>
      </c>
      <c r="G11" s="78"/>
      <c r="H11" s="78"/>
      <c r="I11" s="78"/>
      <c r="J11" s="78"/>
      <c r="K11" s="5" t="s">
        <v>39</v>
      </c>
      <c r="L11" s="5" t="s">
        <v>34</v>
      </c>
      <c r="M11" s="5" t="s">
        <v>39</v>
      </c>
      <c r="N11" s="5" t="s">
        <v>34</v>
      </c>
      <c r="O11" s="6" t="s">
        <v>39</v>
      </c>
      <c r="P11" s="6" t="s">
        <v>34</v>
      </c>
      <c r="Q11" s="6" t="s">
        <v>40</v>
      </c>
      <c r="R11" s="6" t="s">
        <v>41</v>
      </c>
      <c r="S11" s="6" t="s">
        <v>42</v>
      </c>
      <c r="T11" s="6" t="s">
        <v>43</v>
      </c>
      <c r="U11" s="6" t="s">
        <v>44</v>
      </c>
      <c r="V11" s="6" t="s">
        <v>43</v>
      </c>
      <c r="W11" s="5" t="s">
        <v>45</v>
      </c>
      <c r="X11" s="5" t="s">
        <v>46</v>
      </c>
      <c r="Y11" s="5" t="s">
        <v>47</v>
      </c>
      <c r="Z11" s="5" t="s">
        <v>48</v>
      </c>
      <c r="AA11" s="5" t="s">
        <v>49</v>
      </c>
      <c r="AB11" s="5" t="s">
        <v>50</v>
      </c>
      <c r="AC11" s="6" t="s">
        <v>51</v>
      </c>
      <c r="AD11" s="6" t="s">
        <v>52</v>
      </c>
      <c r="AE11" s="6" t="s">
        <v>51</v>
      </c>
      <c r="AF11" s="6" t="s">
        <v>52</v>
      </c>
      <c r="AG11" s="6" t="s">
        <v>51</v>
      </c>
      <c r="AH11" s="6" t="s">
        <v>52</v>
      </c>
      <c r="AI11" s="6" t="s">
        <v>51</v>
      </c>
      <c r="AJ11" s="6" t="s">
        <v>52</v>
      </c>
      <c r="AK11" s="6" t="s">
        <v>53</v>
      </c>
      <c r="AL11" s="6" t="s">
        <v>54</v>
      </c>
      <c r="AM11" s="6" t="s">
        <v>55</v>
      </c>
      <c r="AN11" s="6" t="s">
        <v>56</v>
      </c>
      <c r="AO11" s="7" t="s">
        <v>57</v>
      </c>
      <c r="AP11" s="8" t="s">
        <v>58</v>
      </c>
      <c r="AQ11" s="8" t="s">
        <v>59</v>
      </c>
      <c r="AR11" s="6" t="s">
        <v>60</v>
      </c>
      <c r="AS11" s="6" t="s">
        <v>61</v>
      </c>
    </row>
    <row r="12" spans="1:45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0">
        <v>8</v>
      </c>
      <c r="I12" s="10">
        <v>9</v>
      </c>
      <c r="J12" s="10">
        <v>10</v>
      </c>
      <c r="K12" s="10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9">
        <v>26</v>
      </c>
      <c r="AA12" s="9">
        <v>27</v>
      </c>
      <c r="AB12" s="9">
        <v>28</v>
      </c>
      <c r="AC12" s="9">
        <v>29</v>
      </c>
      <c r="AD12" s="9">
        <v>30</v>
      </c>
      <c r="AE12" s="9">
        <v>31</v>
      </c>
      <c r="AF12" s="9">
        <v>32</v>
      </c>
      <c r="AG12" s="9">
        <v>33</v>
      </c>
      <c r="AH12" s="9">
        <v>34</v>
      </c>
      <c r="AI12" s="9">
        <v>35</v>
      </c>
      <c r="AJ12" s="9">
        <v>36</v>
      </c>
      <c r="AK12" s="9">
        <v>37</v>
      </c>
      <c r="AL12" s="9">
        <v>38</v>
      </c>
      <c r="AM12" s="9">
        <v>39</v>
      </c>
      <c r="AN12" s="9">
        <v>40</v>
      </c>
      <c r="AO12" s="9">
        <v>41</v>
      </c>
      <c r="AP12" s="9">
        <v>42</v>
      </c>
      <c r="AQ12" s="9">
        <v>43</v>
      </c>
      <c r="AR12" s="9">
        <v>44</v>
      </c>
      <c r="AS12" s="9">
        <v>45</v>
      </c>
    </row>
    <row r="13" spans="1:45" ht="40.5" customHeight="1" x14ac:dyDescent="0.2">
      <c r="A13" s="11">
        <v>1</v>
      </c>
      <c r="B13" s="51" t="s">
        <v>111</v>
      </c>
      <c r="C13" s="40" t="s">
        <v>62</v>
      </c>
      <c r="D13" s="43">
        <v>100</v>
      </c>
      <c r="E13" s="40" t="s">
        <v>71</v>
      </c>
      <c r="F13" s="40" t="s">
        <v>95</v>
      </c>
      <c r="G13" s="43" t="s">
        <v>96</v>
      </c>
      <c r="H13" s="40">
        <v>40</v>
      </c>
      <c r="I13" s="12">
        <f>D13/H13</f>
        <v>2.5</v>
      </c>
      <c r="J13" s="12">
        <f>I13*7</f>
        <v>17.5</v>
      </c>
      <c r="K13" s="40">
        <v>1</v>
      </c>
      <c r="L13" s="40"/>
      <c r="M13" s="13">
        <v>1865.8879879123647</v>
      </c>
      <c r="N13" s="11"/>
      <c r="O13" s="14">
        <f>I13*M13</f>
        <v>4664.7199697809119</v>
      </c>
      <c r="P13" s="14">
        <f>I13*N13</f>
        <v>0</v>
      </c>
      <c r="Q13" s="13"/>
      <c r="R13" s="14">
        <f>O13*Q13/100</f>
        <v>0</v>
      </c>
      <c r="S13" s="13"/>
      <c r="T13" s="14">
        <f>O13*S13/100</f>
        <v>0</v>
      </c>
      <c r="U13" s="15"/>
      <c r="V13" s="14">
        <f>P13*U13/100</f>
        <v>0</v>
      </c>
      <c r="W13" s="11">
        <v>6.5</v>
      </c>
      <c r="X13" s="11">
        <f t="shared" ref="X13:X18" si="0">W13*D13</f>
        <v>650</v>
      </c>
      <c r="Y13" s="14">
        <f t="shared" ref="Y13:Y18" si="1">X13*57</f>
        <v>37050</v>
      </c>
      <c r="Z13" s="11"/>
      <c r="AA13" s="11"/>
      <c r="AB13" s="16"/>
      <c r="AC13" s="11">
        <v>333</v>
      </c>
      <c r="AD13" s="14">
        <f>AC13*J13</f>
        <v>5827.5</v>
      </c>
      <c r="AE13" s="11">
        <v>523</v>
      </c>
      <c r="AF13" s="14">
        <f>AE13*J13</f>
        <v>9152.5</v>
      </c>
      <c r="AG13" s="11">
        <v>333</v>
      </c>
      <c r="AH13" s="14">
        <f>AG13*J13</f>
        <v>5827.5</v>
      </c>
      <c r="AI13" s="11">
        <v>369</v>
      </c>
      <c r="AJ13" s="17">
        <f>AI13*J13</f>
        <v>6457.5</v>
      </c>
      <c r="AK13" s="11"/>
      <c r="AL13" s="11"/>
      <c r="AM13" s="11"/>
      <c r="AN13" s="16"/>
      <c r="AO13" s="12"/>
      <c r="AP13" s="12"/>
      <c r="AQ13" s="41"/>
      <c r="AR13" s="18">
        <f t="shared" ref="AR13:AR41" si="2">O13+P13+R13+T13+V13+Y13+AB13+AD13+AF13+AH13+AJ13+AN13+AQ13</f>
        <v>68979.719969780912</v>
      </c>
      <c r="AS13" s="42">
        <f>AR13/100</f>
        <v>689.79719969780911</v>
      </c>
    </row>
    <row r="14" spans="1:45" ht="40.5" customHeight="1" x14ac:dyDescent="0.2">
      <c r="A14" s="11">
        <v>2</v>
      </c>
      <c r="B14" s="52" t="s">
        <v>85</v>
      </c>
      <c r="C14" s="41" t="s">
        <v>64</v>
      </c>
      <c r="D14" s="41">
        <v>15</v>
      </c>
      <c r="E14" s="41" t="s">
        <v>67</v>
      </c>
      <c r="F14" s="41"/>
      <c r="G14" s="41" t="s">
        <v>90</v>
      </c>
      <c r="H14" s="41"/>
      <c r="I14" s="14"/>
      <c r="J14" s="14"/>
      <c r="K14" s="41">
        <v>1</v>
      </c>
      <c r="L14" s="41"/>
      <c r="M14" s="19"/>
      <c r="N14" s="16"/>
      <c r="O14" s="14"/>
      <c r="P14" s="14"/>
      <c r="Q14" s="19"/>
      <c r="R14" s="14"/>
      <c r="S14" s="19"/>
      <c r="T14" s="14"/>
      <c r="U14" s="44"/>
      <c r="V14" s="14"/>
      <c r="W14" s="16">
        <v>8</v>
      </c>
      <c r="X14" s="16">
        <f t="shared" si="0"/>
        <v>120</v>
      </c>
      <c r="Y14" s="14">
        <f t="shared" si="1"/>
        <v>6840</v>
      </c>
      <c r="Z14" s="16"/>
      <c r="AA14" s="16"/>
      <c r="AB14" s="16"/>
      <c r="AC14" s="16"/>
      <c r="AD14" s="14"/>
      <c r="AE14" s="16"/>
      <c r="AF14" s="14"/>
      <c r="AG14" s="16"/>
      <c r="AH14" s="14"/>
      <c r="AI14" s="16"/>
      <c r="AJ14" s="17"/>
      <c r="AK14" s="16">
        <v>10</v>
      </c>
      <c r="AL14" s="16">
        <f t="shared" ref="AL14" si="3">AK14*D14</f>
        <v>150</v>
      </c>
      <c r="AM14" s="16">
        <v>25</v>
      </c>
      <c r="AN14" s="16">
        <f t="shared" ref="AN14" si="4">AL14*AM14</f>
        <v>3750</v>
      </c>
      <c r="AO14" s="14"/>
      <c r="AP14" s="14"/>
      <c r="AQ14" s="41"/>
      <c r="AR14" s="18">
        <f t="shared" ref="AR14:AR15" si="5">O14+P14+R14+T14+V14+Y14+AB14+AD14+AF14+AH14+AJ14+AN14+AQ14</f>
        <v>10590</v>
      </c>
      <c r="AS14" s="45">
        <f t="shared" ref="AS14:AS15" si="6">AR14/100</f>
        <v>105.9</v>
      </c>
    </row>
    <row r="15" spans="1:45" ht="40.5" customHeight="1" x14ac:dyDescent="0.2">
      <c r="A15" s="11">
        <v>3</v>
      </c>
      <c r="B15" s="53" t="s">
        <v>127</v>
      </c>
      <c r="C15" s="40" t="s">
        <v>62</v>
      </c>
      <c r="D15" s="43">
        <v>100</v>
      </c>
      <c r="E15" s="40" t="s">
        <v>86</v>
      </c>
      <c r="F15" s="40"/>
      <c r="G15" s="43" t="s">
        <v>90</v>
      </c>
      <c r="H15" s="40">
        <v>130</v>
      </c>
      <c r="I15" s="12">
        <f>D15/H15</f>
        <v>0.76923076923076927</v>
      </c>
      <c r="J15" s="12">
        <f>I15*7</f>
        <v>5.384615384615385</v>
      </c>
      <c r="K15" s="40">
        <v>1</v>
      </c>
      <c r="L15" s="40">
        <v>2</v>
      </c>
      <c r="M15" s="13">
        <v>1640</v>
      </c>
      <c r="N15" s="11">
        <v>1331</v>
      </c>
      <c r="O15" s="14">
        <f>I15*M15</f>
        <v>1261.5384615384617</v>
      </c>
      <c r="P15" s="14">
        <f>I15*N15</f>
        <v>1023.8461538461539</v>
      </c>
      <c r="Q15" s="13"/>
      <c r="R15" s="14"/>
      <c r="S15" s="13"/>
      <c r="T15" s="14"/>
      <c r="U15" s="13">
        <v>20</v>
      </c>
      <c r="V15" s="14">
        <f>P15*U15/100</f>
        <v>204.76923076923077</v>
      </c>
      <c r="W15" s="11">
        <v>1</v>
      </c>
      <c r="X15" s="11">
        <f t="shared" si="0"/>
        <v>100</v>
      </c>
      <c r="Y15" s="14">
        <f t="shared" si="1"/>
        <v>5700</v>
      </c>
      <c r="Z15" s="11"/>
      <c r="AA15" s="11"/>
      <c r="AB15" s="16"/>
      <c r="AC15" s="11">
        <v>4250</v>
      </c>
      <c r="AD15" s="14">
        <f>AC15*J15</f>
        <v>22884.615384615387</v>
      </c>
      <c r="AE15" s="11"/>
      <c r="AF15" s="14"/>
      <c r="AG15" s="11">
        <v>2000</v>
      </c>
      <c r="AH15" s="14">
        <f>AG15*J15</f>
        <v>10769.23076923077</v>
      </c>
      <c r="AI15" s="11"/>
      <c r="AJ15" s="17"/>
      <c r="AK15" s="11"/>
      <c r="AL15" s="20"/>
      <c r="AM15" s="11"/>
      <c r="AN15" s="16"/>
      <c r="AO15" s="12">
        <v>0.2</v>
      </c>
      <c r="AP15" s="12">
        <v>2000000</v>
      </c>
      <c r="AQ15" s="41">
        <f t="shared" ref="AQ15:AQ28" si="7">AP15*AO15</f>
        <v>400000</v>
      </c>
      <c r="AR15" s="18">
        <f t="shared" si="5"/>
        <v>441844</v>
      </c>
      <c r="AS15" s="45">
        <f t="shared" si="6"/>
        <v>4418.4399999999996</v>
      </c>
    </row>
    <row r="16" spans="1:45" ht="36.75" customHeight="1" x14ac:dyDescent="0.2">
      <c r="A16" s="11">
        <v>4</v>
      </c>
      <c r="B16" s="54" t="s">
        <v>102</v>
      </c>
      <c r="C16" s="40" t="s">
        <v>64</v>
      </c>
      <c r="D16" s="43">
        <v>10</v>
      </c>
      <c r="E16" s="43" t="s">
        <v>65</v>
      </c>
      <c r="F16" s="40"/>
      <c r="G16" s="43" t="s">
        <v>93</v>
      </c>
      <c r="H16" s="40">
        <v>11</v>
      </c>
      <c r="I16" s="12">
        <f>D16/H16</f>
        <v>0.90909090909090906</v>
      </c>
      <c r="J16" s="12">
        <f>I16*7</f>
        <v>6.3636363636363633</v>
      </c>
      <c r="K16" s="40">
        <v>1</v>
      </c>
      <c r="L16" s="40">
        <v>2</v>
      </c>
      <c r="M16" s="13">
        <v>1480</v>
      </c>
      <c r="N16" s="11">
        <v>1225</v>
      </c>
      <c r="O16" s="14">
        <f>I16*M16</f>
        <v>1345.4545454545455</v>
      </c>
      <c r="P16" s="14">
        <f>I16*N16</f>
        <v>1113.6363636363635</v>
      </c>
      <c r="Q16" s="13"/>
      <c r="R16" s="14">
        <f>O16*Q16/100</f>
        <v>0</v>
      </c>
      <c r="S16" s="13"/>
      <c r="T16" s="14">
        <f>O16*S16/100</f>
        <v>0</v>
      </c>
      <c r="U16" s="13">
        <v>10</v>
      </c>
      <c r="V16" s="14">
        <f>P16*U16/100</f>
        <v>111.36363636363636</v>
      </c>
      <c r="W16" s="11">
        <v>10</v>
      </c>
      <c r="X16" s="11">
        <f t="shared" si="0"/>
        <v>100</v>
      </c>
      <c r="Y16" s="14">
        <f t="shared" si="1"/>
        <v>5700</v>
      </c>
      <c r="Z16" s="11"/>
      <c r="AA16" s="11"/>
      <c r="AB16" s="16"/>
      <c r="AC16" s="11">
        <v>5600</v>
      </c>
      <c r="AD16" s="14">
        <f>AC16*J16</f>
        <v>35636.363636363632</v>
      </c>
      <c r="AE16" s="11"/>
      <c r="AF16" s="14">
        <f>AE16*J16</f>
        <v>0</v>
      </c>
      <c r="AG16" s="11">
        <v>5133</v>
      </c>
      <c r="AH16" s="14">
        <f>AG16*J16</f>
        <v>32664.545454545452</v>
      </c>
      <c r="AI16" s="11"/>
      <c r="AJ16" s="17">
        <f>AI16*J16</f>
        <v>0</v>
      </c>
      <c r="AK16" s="11"/>
      <c r="AL16" s="20"/>
      <c r="AM16" s="11"/>
      <c r="AN16" s="16"/>
      <c r="AO16" s="12">
        <f>D16</f>
        <v>10</v>
      </c>
      <c r="AP16" s="12">
        <v>42000</v>
      </c>
      <c r="AQ16" s="41">
        <f t="shared" si="7"/>
        <v>420000</v>
      </c>
      <c r="AR16" s="18">
        <f t="shared" si="2"/>
        <v>496571.36363636365</v>
      </c>
      <c r="AS16" s="45">
        <f>AR16/100</f>
        <v>4965.7136363636364</v>
      </c>
    </row>
    <row r="17" spans="1:45" ht="36.75" customHeight="1" x14ac:dyDescent="0.2">
      <c r="A17" s="11">
        <v>5</v>
      </c>
      <c r="B17" s="52" t="s">
        <v>66</v>
      </c>
      <c r="C17" s="41" t="s">
        <v>64</v>
      </c>
      <c r="D17" s="41">
        <f>D16</f>
        <v>10</v>
      </c>
      <c r="E17" s="41" t="s">
        <v>67</v>
      </c>
      <c r="F17" s="41"/>
      <c r="G17" s="41" t="s">
        <v>93</v>
      </c>
      <c r="H17" s="41"/>
      <c r="I17" s="14"/>
      <c r="J17" s="14"/>
      <c r="K17" s="41">
        <v>1</v>
      </c>
      <c r="L17" s="41"/>
      <c r="M17" s="19"/>
      <c r="N17" s="16"/>
      <c r="O17" s="14"/>
      <c r="P17" s="14"/>
      <c r="Q17" s="19"/>
      <c r="R17" s="14"/>
      <c r="S17" s="19"/>
      <c r="T17" s="14"/>
      <c r="U17" s="19"/>
      <c r="V17" s="14"/>
      <c r="W17" s="16">
        <v>8</v>
      </c>
      <c r="X17" s="16">
        <f t="shared" si="0"/>
        <v>80</v>
      </c>
      <c r="Y17" s="14">
        <f t="shared" si="1"/>
        <v>4560</v>
      </c>
      <c r="Z17" s="16"/>
      <c r="AA17" s="16"/>
      <c r="AB17" s="16"/>
      <c r="AC17" s="16"/>
      <c r="AD17" s="14"/>
      <c r="AE17" s="16"/>
      <c r="AF17" s="14"/>
      <c r="AG17" s="16"/>
      <c r="AH17" s="14"/>
      <c r="AI17" s="16"/>
      <c r="AJ17" s="17"/>
      <c r="AK17" s="16">
        <v>10</v>
      </c>
      <c r="AL17" s="16">
        <f>AK17*D17</f>
        <v>100</v>
      </c>
      <c r="AM17" s="16">
        <v>25</v>
      </c>
      <c r="AN17" s="16">
        <f>AL17*AM17</f>
        <v>2500</v>
      </c>
      <c r="AO17" s="14"/>
      <c r="AP17" s="14"/>
      <c r="AQ17" s="41"/>
      <c r="AR17" s="18">
        <f>O17+P17+R17+T17+V17+Y17+AB17+AD17+AF17+AH17+AJ17+AN17+AQ17</f>
        <v>7060</v>
      </c>
      <c r="AS17" s="45">
        <f>AR17/100</f>
        <v>70.599999999999994</v>
      </c>
    </row>
    <row r="18" spans="1:45" ht="35.25" customHeight="1" x14ac:dyDescent="0.2">
      <c r="A18" s="11">
        <v>6</v>
      </c>
      <c r="B18" s="54" t="s">
        <v>68</v>
      </c>
      <c r="C18" s="40" t="s">
        <v>62</v>
      </c>
      <c r="D18" s="43">
        <v>100</v>
      </c>
      <c r="E18" s="40" t="s">
        <v>69</v>
      </c>
      <c r="F18" s="40" t="s">
        <v>70</v>
      </c>
      <c r="G18" s="43" t="s">
        <v>93</v>
      </c>
      <c r="H18" s="40">
        <v>90</v>
      </c>
      <c r="I18" s="12">
        <f>D18/H18</f>
        <v>1.1111111111111112</v>
      </c>
      <c r="J18" s="12">
        <f>I18*7</f>
        <v>7.7777777777777786</v>
      </c>
      <c r="K18" s="40">
        <v>1</v>
      </c>
      <c r="L18" s="40"/>
      <c r="M18" s="13">
        <v>1640</v>
      </c>
      <c r="N18" s="11"/>
      <c r="O18" s="14">
        <f>I18*M18</f>
        <v>1822.2222222222224</v>
      </c>
      <c r="P18" s="14">
        <f>I18*N18</f>
        <v>0</v>
      </c>
      <c r="Q18" s="13"/>
      <c r="R18" s="14">
        <f>O18*Q18/100</f>
        <v>0</v>
      </c>
      <c r="S18" s="13"/>
      <c r="T18" s="14">
        <f>O18*S18/100</f>
        <v>0</v>
      </c>
      <c r="U18" s="13"/>
      <c r="V18" s="14">
        <f>P18*U18/100</f>
        <v>0</v>
      </c>
      <c r="W18" s="11">
        <v>0.6</v>
      </c>
      <c r="X18" s="11">
        <f t="shared" si="0"/>
        <v>60</v>
      </c>
      <c r="Y18" s="14">
        <f t="shared" si="1"/>
        <v>3420</v>
      </c>
      <c r="Z18" s="11"/>
      <c r="AA18" s="11"/>
      <c r="AB18" s="16"/>
      <c r="AC18" s="11">
        <v>139</v>
      </c>
      <c r="AD18" s="14">
        <f>AC18*J18</f>
        <v>1081.1111111111113</v>
      </c>
      <c r="AE18" s="11">
        <v>1020</v>
      </c>
      <c r="AF18" s="14">
        <f>AE18*J18</f>
        <v>7933.3333333333339</v>
      </c>
      <c r="AG18" s="11">
        <v>167</v>
      </c>
      <c r="AH18" s="14">
        <f>AG18*J18</f>
        <v>1298.8888888888889</v>
      </c>
      <c r="AI18" s="11">
        <v>600</v>
      </c>
      <c r="AJ18" s="17">
        <f>AI18*J18</f>
        <v>4666.666666666667</v>
      </c>
      <c r="AK18" s="11"/>
      <c r="AL18" s="20"/>
      <c r="AM18" s="11"/>
      <c r="AN18" s="16"/>
      <c r="AO18" s="12"/>
      <c r="AP18" s="12"/>
      <c r="AQ18" s="41">
        <f t="shared" si="7"/>
        <v>0</v>
      </c>
      <c r="AR18" s="18">
        <f t="shared" si="2"/>
        <v>20222.222222222223</v>
      </c>
      <c r="AS18" s="45">
        <f>AR18/100</f>
        <v>202.22222222222223</v>
      </c>
    </row>
    <row r="19" spans="1:45" ht="36.75" customHeight="1" x14ac:dyDescent="0.2">
      <c r="A19" s="11">
        <v>7</v>
      </c>
      <c r="B19" s="51" t="s">
        <v>112</v>
      </c>
      <c r="C19" s="40" t="s">
        <v>62</v>
      </c>
      <c r="D19" s="43">
        <v>100</v>
      </c>
      <c r="E19" s="40" t="s">
        <v>71</v>
      </c>
      <c r="F19" s="40" t="s">
        <v>72</v>
      </c>
      <c r="G19" s="43" t="s">
        <v>93</v>
      </c>
      <c r="H19" s="40">
        <v>10</v>
      </c>
      <c r="I19" s="12">
        <f t="shared" ref="I19:I40" si="8">D19/H19</f>
        <v>10</v>
      </c>
      <c r="J19" s="12">
        <f t="shared" ref="J19:J40" si="9">I19*7</f>
        <v>70</v>
      </c>
      <c r="K19" s="40">
        <v>1</v>
      </c>
      <c r="L19" s="40"/>
      <c r="M19" s="13">
        <v>2108.909090909091</v>
      </c>
      <c r="N19" s="11"/>
      <c r="O19" s="14">
        <f t="shared" ref="O19:O40" si="10">I19*M19</f>
        <v>21089.090909090912</v>
      </c>
      <c r="P19" s="14">
        <f t="shared" ref="P19:P40" si="11">I19*N19</f>
        <v>0</v>
      </c>
      <c r="Q19" s="13">
        <v>20</v>
      </c>
      <c r="R19" s="14">
        <f t="shared" ref="R19:R40" si="12">O19*Q19/100</f>
        <v>4217.818181818182</v>
      </c>
      <c r="S19" s="13">
        <v>15</v>
      </c>
      <c r="T19" s="14">
        <f t="shared" ref="T19:T40" si="13">O19*S19/100</f>
        <v>3163.3636363636365</v>
      </c>
      <c r="U19" s="21"/>
      <c r="V19" s="14">
        <f t="shared" ref="V19:V40" si="14">P19*U19/100</f>
        <v>0</v>
      </c>
      <c r="W19" s="11">
        <v>22</v>
      </c>
      <c r="X19" s="11">
        <f t="shared" ref="X19:X41" si="15">W19*D19</f>
        <v>2200</v>
      </c>
      <c r="Y19" s="14">
        <f t="shared" ref="Y19:Y41" si="16">X19*57</f>
        <v>125400</v>
      </c>
      <c r="Z19" s="11"/>
      <c r="AA19" s="11"/>
      <c r="AB19" s="16"/>
      <c r="AC19" s="11">
        <v>333</v>
      </c>
      <c r="AD19" s="14">
        <f t="shared" ref="AD19:AD40" si="17">AC19*J19</f>
        <v>23310</v>
      </c>
      <c r="AE19" s="11">
        <v>40</v>
      </c>
      <c r="AF19" s="14">
        <f t="shared" ref="AF19:AF40" si="18">AE19*J19</f>
        <v>2800</v>
      </c>
      <c r="AG19" s="11">
        <v>333</v>
      </c>
      <c r="AH19" s="14">
        <f t="shared" ref="AH19:AH40" si="19">AG19*J19</f>
        <v>23310</v>
      </c>
      <c r="AI19" s="11">
        <v>19</v>
      </c>
      <c r="AJ19" s="17">
        <f t="shared" ref="AJ19:AJ40" si="20">AI19*J19</f>
        <v>1330</v>
      </c>
      <c r="AK19" s="11"/>
      <c r="AL19" s="20"/>
      <c r="AM19" s="11"/>
      <c r="AN19" s="16"/>
      <c r="AO19" s="12"/>
      <c r="AP19" s="12"/>
      <c r="AQ19" s="41">
        <f t="shared" si="7"/>
        <v>0</v>
      </c>
      <c r="AR19" s="18">
        <f t="shared" si="2"/>
        <v>204620.27272727274</v>
      </c>
      <c r="AS19" s="45">
        <f>AR19/100</f>
        <v>2046.2027272727273</v>
      </c>
    </row>
    <row r="20" spans="1:45" ht="33.75" customHeight="1" x14ac:dyDescent="0.2">
      <c r="A20" s="11">
        <v>8</v>
      </c>
      <c r="B20" s="53" t="s">
        <v>88</v>
      </c>
      <c r="C20" s="40" t="s">
        <v>62</v>
      </c>
      <c r="D20" s="43">
        <v>100</v>
      </c>
      <c r="E20" s="40" t="s">
        <v>71</v>
      </c>
      <c r="F20" s="40" t="s">
        <v>73</v>
      </c>
      <c r="G20" s="43" t="s">
        <v>107</v>
      </c>
      <c r="H20" s="40">
        <v>68</v>
      </c>
      <c r="I20" s="12">
        <f t="shared" si="8"/>
        <v>1.4705882352941178</v>
      </c>
      <c r="J20" s="12">
        <f t="shared" si="9"/>
        <v>10.294117647058824</v>
      </c>
      <c r="K20" s="40">
        <v>1</v>
      </c>
      <c r="L20" s="40"/>
      <c r="M20" s="13">
        <v>1640</v>
      </c>
      <c r="N20" s="11"/>
      <c r="O20" s="14">
        <f t="shared" si="10"/>
        <v>2411.7647058823532</v>
      </c>
      <c r="P20" s="14">
        <f t="shared" si="11"/>
        <v>0</v>
      </c>
      <c r="Q20" s="13"/>
      <c r="R20" s="14">
        <f t="shared" si="12"/>
        <v>0</v>
      </c>
      <c r="S20" s="13"/>
      <c r="T20" s="14">
        <f t="shared" si="13"/>
        <v>0</v>
      </c>
      <c r="U20" s="21"/>
      <c r="V20" s="14">
        <f t="shared" si="14"/>
        <v>0</v>
      </c>
      <c r="W20" s="11">
        <v>4.5</v>
      </c>
      <c r="X20" s="11">
        <f t="shared" si="15"/>
        <v>450</v>
      </c>
      <c r="Y20" s="14">
        <f t="shared" si="16"/>
        <v>25650</v>
      </c>
      <c r="Z20" s="11"/>
      <c r="AA20" s="11"/>
      <c r="AB20" s="16"/>
      <c r="AC20" s="11">
        <v>333</v>
      </c>
      <c r="AD20" s="14">
        <f t="shared" si="17"/>
        <v>3427.9411764705883</v>
      </c>
      <c r="AE20" s="11">
        <v>600</v>
      </c>
      <c r="AF20" s="14">
        <f t="shared" si="18"/>
        <v>6176.4705882352946</v>
      </c>
      <c r="AG20" s="11">
        <v>333</v>
      </c>
      <c r="AH20" s="14">
        <f t="shared" si="19"/>
        <v>3427.9411764705883</v>
      </c>
      <c r="AI20" s="11">
        <v>480</v>
      </c>
      <c r="AJ20" s="17">
        <f t="shared" si="20"/>
        <v>4941.176470588236</v>
      </c>
      <c r="AK20" s="11"/>
      <c r="AL20" s="20"/>
      <c r="AM20" s="11"/>
      <c r="AN20" s="16"/>
      <c r="AO20" s="12"/>
      <c r="AP20" s="12"/>
      <c r="AQ20" s="41">
        <f t="shared" si="7"/>
        <v>0</v>
      </c>
      <c r="AR20" s="18">
        <f t="shared" si="2"/>
        <v>46035.294117647063</v>
      </c>
      <c r="AS20" s="45">
        <f t="shared" ref="AS20:AS42" si="21">AR20/100</f>
        <v>460.35294117647061</v>
      </c>
    </row>
    <row r="21" spans="1:45" ht="33.75" customHeight="1" x14ac:dyDescent="0.2">
      <c r="A21" s="11">
        <v>9</v>
      </c>
      <c r="B21" s="51" t="s">
        <v>135</v>
      </c>
      <c r="C21" s="40" t="s">
        <v>62</v>
      </c>
      <c r="D21" s="43">
        <v>100</v>
      </c>
      <c r="E21" s="40" t="s">
        <v>71</v>
      </c>
      <c r="F21" s="40" t="s">
        <v>74</v>
      </c>
      <c r="G21" s="43" t="s">
        <v>63</v>
      </c>
      <c r="H21" s="40">
        <v>70</v>
      </c>
      <c r="I21" s="12">
        <f t="shared" si="8"/>
        <v>1.4285714285714286</v>
      </c>
      <c r="J21" s="12">
        <f t="shared" si="9"/>
        <v>10</v>
      </c>
      <c r="K21" s="40">
        <v>1</v>
      </c>
      <c r="L21" s="40"/>
      <c r="M21" s="13">
        <v>1640</v>
      </c>
      <c r="N21" s="11"/>
      <c r="O21" s="14">
        <f t="shared" si="10"/>
        <v>2342.8571428571431</v>
      </c>
      <c r="P21" s="14">
        <f t="shared" si="11"/>
        <v>0</v>
      </c>
      <c r="Q21" s="13"/>
      <c r="R21" s="14">
        <f t="shared" si="12"/>
        <v>0</v>
      </c>
      <c r="S21" s="13"/>
      <c r="T21" s="14">
        <f t="shared" si="13"/>
        <v>0</v>
      </c>
      <c r="U21" s="21"/>
      <c r="V21" s="14">
        <f t="shared" si="14"/>
        <v>0</v>
      </c>
      <c r="W21" s="11">
        <v>4.4000000000000004</v>
      </c>
      <c r="X21" s="11">
        <f t="shared" si="15"/>
        <v>440.00000000000006</v>
      </c>
      <c r="Y21" s="14">
        <f t="shared" si="16"/>
        <v>25080.000000000004</v>
      </c>
      <c r="Z21" s="11"/>
      <c r="AA21" s="11"/>
      <c r="AB21" s="16"/>
      <c r="AC21" s="11">
        <v>333</v>
      </c>
      <c r="AD21" s="14">
        <f t="shared" si="17"/>
        <v>3330</v>
      </c>
      <c r="AE21" s="11">
        <v>625</v>
      </c>
      <c r="AF21" s="14">
        <f t="shared" si="18"/>
        <v>6250</v>
      </c>
      <c r="AG21" s="11">
        <v>333</v>
      </c>
      <c r="AH21" s="14">
        <f t="shared" si="19"/>
        <v>3330</v>
      </c>
      <c r="AI21" s="11">
        <v>500</v>
      </c>
      <c r="AJ21" s="17">
        <f t="shared" si="20"/>
        <v>5000</v>
      </c>
      <c r="AK21" s="11"/>
      <c r="AL21" s="20"/>
      <c r="AM21" s="11"/>
      <c r="AN21" s="16"/>
      <c r="AO21" s="12"/>
      <c r="AP21" s="12"/>
      <c r="AQ21" s="41">
        <f t="shared" si="7"/>
        <v>0</v>
      </c>
      <c r="AR21" s="18">
        <f t="shared" si="2"/>
        <v>45332.857142857145</v>
      </c>
      <c r="AS21" s="45">
        <f t="shared" si="21"/>
        <v>453.32857142857142</v>
      </c>
    </row>
    <row r="22" spans="1:45" ht="33.75" customHeight="1" x14ac:dyDescent="0.2">
      <c r="A22" s="11">
        <v>10</v>
      </c>
      <c r="B22" s="51" t="s">
        <v>114</v>
      </c>
      <c r="C22" s="40" t="s">
        <v>62</v>
      </c>
      <c r="D22" s="43">
        <v>100</v>
      </c>
      <c r="E22" s="40" t="s">
        <v>71</v>
      </c>
      <c r="F22" s="40" t="s">
        <v>74</v>
      </c>
      <c r="G22" s="43" t="s">
        <v>80</v>
      </c>
      <c r="H22" s="40">
        <v>70</v>
      </c>
      <c r="I22" s="12">
        <f t="shared" ref="I22" si="22">D22/H22</f>
        <v>1.4285714285714286</v>
      </c>
      <c r="J22" s="12">
        <f t="shared" ref="J22" si="23">I22*7</f>
        <v>10</v>
      </c>
      <c r="K22" s="40">
        <v>1</v>
      </c>
      <c r="L22" s="40"/>
      <c r="M22" s="13">
        <v>1640</v>
      </c>
      <c r="N22" s="11"/>
      <c r="O22" s="14">
        <f t="shared" ref="O22" si="24">I22*M22</f>
        <v>2342.8571428571431</v>
      </c>
      <c r="P22" s="14">
        <f t="shared" ref="P22" si="25">I22*N22</f>
        <v>0</v>
      </c>
      <c r="Q22" s="13"/>
      <c r="R22" s="14">
        <f t="shared" ref="R22" si="26">O22*Q22/100</f>
        <v>0</v>
      </c>
      <c r="S22" s="13"/>
      <c r="T22" s="14">
        <f t="shared" ref="T22" si="27">O22*S22/100</f>
        <v>0</v>
      </c>
      <c r="U22" s="21"/>
      <c r="V22" s="14">
        <f t="shared" ref="V22" si="28">P22*U22/100</f>
        <v>0</v>
      </c>
      <c r="W22" s="11">
        <v>4.4000000000000004</v>
      </c>
      <c r="X22" s="11">
        <f t="shared" ref="X22" si="29">W22*D22</f>
        <v>440.00000000000006</v>
      </c>
      <c r="Y22" s="14">
        <f t="shared" ref="Y22" si="30">X22*57</f>
        <v>25080.000000000004</v>
      </c>
      <c r="Z22" s="11"/>
      <c r="AA22" s="11"/>
      <c r="AB22" s="16"/>
      <c r="AC22" s="11">
        <v>333</v>
      </c>
      <c r="AD22" s="14">
        <f t="shared" ref="AD22" si="31">AC22*J22</f>
        <v>3330</v>
      </c>
      <c r="AE22" s="11">
        <v>625</v>
      </c>
      <c r="AF22" s="14">
        <f t="shared" ref="AF22" si="32">AE22*J22</f>
        <v>6250</v>
      </c>
      <c r="AG22" s="11">
        <v>333</v>
      </c>
      <c r="AH22" s="14">
        <f t="shared" ref="AH22" si="33">AG22*J22</f>
        <v>3330</v>
      </c>
      <c r="AI22" s="11">
        <v>500</v>
      </c>
      <c r="AJ22" s="17">
        <f t="shared" ref="AJ22" si="34">AI22*J22</f>
        <v>5000</v>
      </c>
      <c r="AK22" s="11"/>
      <c r="AL22" s="20"/>
      <c r="AM22" s="11"/>
      <c r="AN22" s="16"/>
      <c r="AO22" s="12"/>
      <c r="AP22" s="12"/>
      <c r="AQ22" s="41">
        <f t="shared" ref="AQ22" si="35">AP22*AO22</f>
        <v>0</v>
      </c>
      <c r="AR22" s="18">
        <f t="shared" ref="AR22" si="36">O22+P22+R22+T22+V22+Y22+AB22+AD22+AF22+AH22+AJ22+AN22+AQ22</f>
        <v>45332.857142857145</v>
      </c>
      <c r="AS22" s="45">
        <f t="shared" ref="AS22" si="37">AR22/100</f>
        <v>453.32857142857142</v>
      </c>
    </row>
    <row r="23" spans="1:45" ht="33.75" customHeight="1" x14ac:dyDescent="0.2">
      <c r="A23" s="11">
        <v>11</v>
      </c>
      <c r="B23" s="53" t="s">
        <v>120</v>
      </c>
      <c r="C23" s="40" t="s">
        <v>64</v>
      </c>
      <c r="D23" s="43">
        <v>10</v>
      </c>
      <c r="E23" s="40"/>
      <c r="F23" s="40" t="s">
        <v>89</v>
      </c>
      <c r="G23" s="43" t="s">
        <v>80</v>
      </c>
      <c r="H23" s="40">
        <v>10</v>
      </c>
      <c r="I23" s="12">
        <f t="shared" si="8"/>
        <v>1</v>
      </c>
      <c r="J23" s="12">
        <f t="shared" si="9"/>
        <v>7</v>
      </c>
      <c r="K23" s="40"/>
      <c r="L23" s="40">
        <v>1</v>
      </c>
      <c r="M23" s="13"/>
      <c r="N23" s="11">
        <v>1474</v>
      </c>
      <c r="O23" s="14"/>
      <c r="P23" s="14">
        <f t="shared" si="11"/>
        <v>1474</v>
      </c>
      <c r="Q23" s="13"/>
      <c r="R23" s="14"/>
      <c r="S23" s="13"/>
      <c r="T23" s="14">
        <f t="shared" si="13"/>
        <v>0</v>
      </c>
      <c r="U23" s="13">
        <v>20</v>
      </c>
      <c r="V23" s="14">
        <f t="shared" si="14"/>
        <v>294.8</v>
      </c>
      <c r="W23" s="11"/>
      <c r="X23" s="11"/>
      <c r="Y23" s="14"/>
      <c r="Z23" s="11">
        <v>3</v>
      </c>
      <c r="AA23" s="11">
        <v>12.3</v>
      </c>
      <c r="AB23" s="16">
        <f t="shared" ref="AB23" si="38">Z23*AA23*L23</f>
        <v>36.900000000000006</v>
      </c>
      <c r="AC23" s="11"/>
      <c r="AD23" s="14"/>
      <c r="AE23" s="11">
        <v>675</v>
      </c>
      <c r="AF23" s="14">
        <f t="shared" si="18"/>
        <v>4725</v>
      </c>
      <c r="AG23" s="11"/>
      <c r="AH23" s="14"/>
      <c r="AI23" s="11">
        <v>540</v>
      </c>
      <c r="AJ23" s="17">
        <f t="shared" si="20"/>
        <v>3780</v>
      </c>
      <c r="AK23" s="11"/>
      <c r="AL23" s="20"/>
      <c r="AM23" s="11"/>
      <c r="AN23" s="16"/>
      <c r="AO23" s="39">
        <v>8.0000000000000002E-3</v>
      </c>
      <c r="AP23" s="12">
        <v>3075000</v>
      </c>
      <c r="AQ23" s="41">
        <f t="shared" si="7"/>
        <v>24600</v>
      </c>
      <c r="AR23" s="18">
        <f t="shared" ref="AR23" si="39">O23+P23+R23+T23+V23+Y23+AB23+AD23+AF23+AH23+AJ23+AN23+AQ23</f>
        <v>34910.699999999997</v>
      </c>
      <c r="AS23" s="45">
        <f t="shared" ref="AS23" si="40">AR23/100</f>
        <v>349.10699999999997</v>
      </c>
    </row>
    <row r="24" spans="1:45" ht="33.75" customHeight="1" x14ac:dyDescent="0.2">
      <c r="A24" s="11">
        <v>12</v>
      </c>
      <c r="B24" s="53" t="s">
        <v>103</v>
      </c>
      <c r="C24" s="40" t="s">
        <v>64</v>
      </c>
      <c r="D24" s="43">
        <v>10</v>
      </c>
      <c r="E24" s="40"/>
      <c r="F24" s="40" t="s">
        <v>89</v>
      </c>
      <c r="G24" s="43" t="s">
        <v>80</v>
      </c>
      <c r="H24" s="40">
        <v>10</v>
      </c>
      <c r="I24" s="12">
        <f t="shared" ref="I24:I25" si="41">D24/H24</f>
        <v>1</v>
      </c>
      <c r="J24" s="12">
        <f t="shared" ref="J24:J25" si="42">I24*7</f>
        <v>7</v>
      </c>
      <c r="K24" s="40"/>
      <c r="L24" s="40">
        <v>1</v>
      </c>
      <c r="M24" s="13"/>
      <c r="N24" s="11">
        <v>1474</v>
      </c>
      <c r="O24" s="14"/>
      <c r="P24" s="14">
        <f t="shared" ref="P24:P25" si="43">I24*N24</f>
        <v>1474</v>
      </c>
      <c r="Q24" s="13"/>
      <c r="R24" s="14"/>
      <c r="S24" s="13"/>
      <c r="T24" s="14">
        <f t="shared" ref="T24:T25" si="44">O24*S24/100</f>
        <v>0</v>
      </c>
      <c r="U24" s="13">
        <v>20</v>
      </c>
      <c r="V24" s="14">
        <f t="shared" ref="V24:V25" si="45">P24*U24/100</f>
        <v>294.8</v>
      </c>
      <c r="W24" s="11"/>
      <c r="X24" s="11"/>
      <c r="Y24" s="14"/>
      <c r="Z24" s="11">
        <v>3</v>
      </c>
      <c r="AA24" s="11">
        <v>12.3</v>
      </c>
      <c r="AB24" s="16">
        <f t="shared" ref="AB24" si="46">Z24*AA24*L24</f>
        <v>36.900000000000006</v>
      </c>
      <c r="AC24" s="11"/>
      <c r="AD24" s="14"/>
      <c r="AE24" s="11">
        <v>675</v>
      </c>
      <c r="AF24" s="14">
        <f t="shared" ref="AF24:AF25" si="47">AE24*J24</f>
        <v>4725</v>
      </c>
      <c r="AG24" s="11"/>
      <c r="AH24" s="14"/>
      <c r="AI24" s="11">
        <v>540</v>
      </c>
      <c r="AJ24" s="17">
        <f t="shared" ref="AJ24:AJ25" si="48">AI24*J24</f>
        <v>3780</v>
      </c>
      <c r="AK24" s="11"/>
      <c r="AL24" s="20"/>
      <c r="AM24" s="11"/>
      <c r="AN24" s="16"/>
      <c r="AO24" s="39">
        <v>8.0000000000000002E-3</v>
      </c>
      <c r="AP24" s="12">
        <v>3075000</v>
      </c>
      <c r="AQ24" s="41">
        <f t="shared" ref="AQ24" si="49">AP24*AO24</f>
        <v>24600</v>
      </c>
      <c r="AR24" s="18">
        <f t="shared" ref="AR24:AR25" si="50">O24+P24+R24+T24+V24+Y24+AB24+AD24+AF24+AH24+AJ24+AN24+AQ24</f>
        <v>34910.699999999997</v>
      </c>
      <c r="AS24" s="45">
        <f t="shared" ref="AS24:AS25" si="51">AR24/100</f>
        <v>349.10699999999997</v>
      </c>
    </row>
    <row r="25" spans="1:45" ht="33.75" customHeight="1" x14ac:dyDescent="0.2">
      <c r="A25" s="11">
        <v>13</v>
      </c>
      <c r="B25" s="54" t="s">
        <v>130</v>
      </c>
      <c r="C25" s="43" t="s">
        <v>64</v>
      </c>
      <c r="D25" s="43">
        <v>10</v>
      </c>
      <c r="E25" s="43"/>
      <c r="F25" s="40" t="s">
        <v>136</v>
      </c>
      <c r="G25" s="43" t="s">
        <v>80</v>
      </c>
      <c r="H25" s="43">
        <v>10</v>
      </c>
      <c r="I25" s="22">
        <f t="shared" si="41"/>
        <v>1</v>
      </c>
      <c r="J25" s="22">
        <f t="shared" si="42"/>
        <v>7</v>
      </c>
      <c r="K25" s="43"/>
      <c r="L25" s="43">
        <v>1</v>
      </c>
      <c r="M25" s="20"/>
      <c r="N25" s="23">
        <v>1687.1363636363637</v>
      </c>
      <c r="O25" s="14">
        <f t="shared" ref="O25" si="52">I25*M25</f>
        <v>0</v>
      </c>
      <c r="P25" s="14">
        <f t="shared" si="43"/>
        <v>1687.1363636363637</v>
      </c>
      <c r="Q25" s="23"/>
      <c r="R25" s="14">
        <f t="shared" ref="R25" si="53">O25*Q25/100</f>
        <v>0</v>
      </c>
      <c r="S25" s="23"/>
      <c r="T25" s="14">
        <f t="shared" si="44"/>
        <v>0</v>
      </c>
      <c r="U25" s="23">
        <v>20</v>
      </c>
      <c r="V25" s="14">
        <f t="shared" si="45"/>
        <v>337.42727272727274</v>
      </c>
      <c r="W25" s="20"/>
      <c r="X25" s="20">
        <f t="shared" ref="X25" si="54">W25*D25</f>
        <v>0</v>
      </c>
      <c r="Y25" s="14">
        <f t="shared" ref="Y25" si="55">X25*57</f>
        <v>0</v>
      </c>
      <c r="Z25" s="20">
        <v>3</v>
      </c>
      <c r="AA25" s="20">
        <v>12.3</v>
      </c>
      <c r="AB25" s="16">
        <f>Z25*AA25*L25</f>
        <v>36.900000000000006</v>
      </c>
      <c r="AC25" s="20"/>
      <c r="AD25" s="14">
        <f t="shared" ref="AD25" si="56">AC25*J25</f>
        <v>0</v>
      </c>
      <c r="AE25" s="20">
        <v>675</v>
      </c>
      <c r="AF25" s="14">
        <f t="shared" si="47"/>
        <v>4725</v>
      </c>
      <c r="AG25" s="20"/>
      <c r="AH25" s="14">
        <f t="shared" ref="AH25" si="57">AG25*J25</f>
        <v>0</v>
      </c>
      <c r="AI25" s="20">
        <v>540</v>
      </c>
      <c r="AJ25" s="17">
        <f t="shared" si="48"/>
        <v>3780</v>
      </c>
      <c r="AK25" s="20"/>
      <c r="AL25" s="20"/>
      <c r="AM25" s="20"/>
      <c r="AN25" s="16">
        <f t="shared" ref="AN25" si="58">AL25*AM25</f>
        <v>0</v>
      </c>
      <c r="AO25" s="25">
        <v>0.02</v>
      </c>
      <c r="AP25" s="22">
        <v>1500000</v>
      </c>
      <c r="AQ25" s="41">
        <f>AP25*AO25</f>
        <v>30000</v>
      </c>
      <c r="AR25" s="18">
        <f t="shared" si="50"/>
        <v>40566.463636363638</v>
      </c>
      <c r="AS25" s="42">
        <f t="shared" si="51"/>
        <v>405.66463636363636</v>
      </c>
    </row>
    <row r="26" spans="1:45" ht="36.75" customHeight="1" x14ac:dyDescent="0.2">
      <c r="A26" s="20">
        <v>14</v>
      </c>
      <c r="B26" s="54" t="s">
        <v>75</v>
      </c>
      <c r="C26" s="43" t="s">
        <v>64</v>
      </c>
      <c r="D26" s="43">
        <f>U5*10</f>
        <v>10</v>
      </c>
      <c r="E26" s="43" t="s">
        <v>65</v>
      </c>
      <c r="F26" s="43"/>
      <c r="G26" s="43" t="s">
        <v>80</v>
      </c>
      <c r="H26" s="43">
        <v>11</v>
      </c>
      <c r="I26" s="22">
        <f t="shared" si="8"/>
        <v>0.90909090909090906</v>
      </c>
      <c r="J26" s="22">
        <f t="shared" si="9"/>
        <v>6.3636363636363633</v>
      </c>
      <c r="K26" s="43">
        <v>1</v>
      </c>
      <c r="L26" s="43">
        <v>2</v>
      </c>
      <c r="M26" s="20">
        <v>1480</v>
      </c>
      <c r="N26" s="23">
        <v>1225</v>
      </c>
      <c r="O26" s="14">
        <f t="shared" si="10"/>
        <v>1345.4545454545455</v>
      </c>
      <c r="P26" s="14">
        <f t="shared" si="11"/>
        <v>1113.6363636363635</v>
      </c>
      <c r="Q26" s="23"/>
      <c r="R26" s="14">
        <f t="shared" si="12"/>
        <v>0</v>
      </c>
      <c r="S26" s="23"/>
      <c r="T26" s="14">
        <f t="shared" si="13"/>
        <v>0</v>
      </c>
      <c r="U26" s="22"/>
      <c r="V26" s="14">
        <f t="shared" si="14"/>
        <v>0</v>
      </c>
      <c r="W26" s="20">
        <v>6.5</v>
      </c>
      <c r="X26" s="20">
        <f t="shared" si="15"/>
        <v>65</v>
      </c>
      <c r="Y26" s="14">
        <f t="shared" si="16"/>
        <v>3705</v>
      </c>
      <c r="Z26" s="20"/>
      <c r="AA26" s="20"/>
      <c r="AB26" s="16"/>
      <c r="AC26" s="20">
        <v>5600</v>
      </c>
      <c r="AD26" s="14">
        <f t="shared" si="17"/>
        <v>35636.363636363632</v>
      </c>
      <c r="AE26" s="20"/>
      <c r="AF26" s="14">
        <f t="shared" si="18"/>
        <v>0</v>
      </c>
      <c r="AG26" s="20">
        <v>5133</v>
      </c>
      <c r="AH26" s="14">
        <f t="shared" si="19"/>
        <v>32664.545454545452</v>
      </c>
      <c r="AI26" s="20"/>
      <c r="AJ26" s="17">
        <f t="shared" si="20"/>
        <v>0</v>
      </c>
      <c r="AK26" s="20"/>
      <c r="AL26" s="20"/>
      <c r="AM26" s="20"/>
      <c r="AN26" s="16"/>
      <c r="AO26" s="22">
        <v>63</v>
      </c>
      <c r="AP26" s="22">
        <v>25000</v>
      </c>
      <c r="AQ26" s="41">
        <f t="shared" si="7"/>
        <v>1575000</v>
      </c>
      <c r="AR26" s="18">
        <f t="shared" si="2"/>
        <v>1649465</v>
      </c>
      <c r="AS26" s="45">
        <f t="shared" si="21"/>
        <v>16494.650000000001</v>
      </c>
    </row>
    <row r="27" spans="1:45" ht="39" customHeight="1" x14ac:dyDescent="0.2">
      <c r="A27" s="20">
        <v>15</v>
      </c>
      <c r="B27" s="52" t="s">
        <v>76</v>
      </c>
      <c r="C27" s="41" t="s">
        <v>64</v>
      </c>
      <c r="D27" s="41">
        <f>D26</f>
        <v>10</v>
      </c>
      <c r="E27" s="41" t="s">
        <v>67</v>
      </c>
      <c r="F27" s="41"/>
      <c r="G27" s="41" t="s">
        <v>80</v>
      </c>
      <c r="H27" s="41"/>
      <c r="I27" s="14"/>
      <c r="J27" s="14"/>
      <c r="K27" s="41">
        <v>1</v>
      </c>
      <c r="L27" s="41"/>
      <c r="M27" s="16"/>
      <c r="N27" s="19"/>
      <c r="O27" s="14"/>
      <c r="P27" s="14"/>
      <c r="Q27" s="19"/>
      <c r="R27" s="14"/>
      <c r="S27" s="19"/>
      <c r="T27" s="14"/>
      <c r="U27" s="14"/>
      <c r="V27" s="14"/>
      <c r="W27" s="16">
        <v>8</v>
      </c>
      <c r="X27" s="16">
        <f t="shared" si="15"/>
        <v>80</v>
      </c>
      <c r="Y27" s="14">
        <f t="shared" si="16"/>
        <v>4560</v>
      </c>
      <c r="Z27" s="16"/>
      <c r="AA27" s="16"/>
      <c r="AB27" s="16"/>
      <c r="AC27" s="16"/>
      <c r="AD27" s="14"/>
      <c r="AE27" s="16"/>
      <c r="AF27" s="14"/>
      <c r="AG27" s="16"/>
      <c r="AH27" s="14"/>
      <c r="AI27" s="16"/>
      <c r="AJ27" s="17"/>
      <c r="AK27" s="16">
        <v>10</v>
      </c>
      <c r="AL27" s="16">
        <f>AK27*D27</f>
        <v>100</v>
      </c>
      <c r="AM27" s="16">
        <v>25</v>
      </c>
      <c r="AN27" s="16">
        <f>AL27*AM27</f>
        <v>2500</v>
      </c>
      <c r="AO27" s="14"/>
      <c r="AP27" s="14"/>
      <c r="AQ27" s="41"/>
      <c r="AR27" s="18">
        <f>O27+P27+R27+T27+V27+Y27+AB27+AD27+AF27+AH27+AJ27+AN27+AQ27</f>
        <v>7060</v>
      </c>
      <c r="AS27" s="45">
        <f>AR27/100</f>
        <v>70.599999999999994</v>
      </c>
    </row>
    <row r="28" spans="1:45" ht="36.75" customHeight="1" x14ac:dyDescent="0.2">
      <c r="A28" s="20">
        <v>16</v>
      </c>
      <c r="B28" s="54" t="s">
        <v>104</v>
      </c>
      <c r="C28" s="43" t="s">
        <v>64</v>
      </c>
      <c r="D28" s="43">
        <v>5</v>
      </c>
      <c r="E28" s="43" t="s">
        <v>65</v>
      </c>
      <c r="F28" s="43"/>
      <c r="G28" s="43" t="s">
        <v>80</v>
      </c>
      <c r="H28" s="43">
        <v>11</v>
      </c>
      <c r="I28" s="22">
        <f t="shared" si="8"/>
        <v>0.45454545454545453</v>
      </c>
      <c r="J28" s="22">
        <f t="shared" si="9"/>
        <v>3.1818181818181817</v>
      </c>
      <c r="K28" s="43">
        <v>1</v>
      </c>
      <c r="L28" s="43">
        <v>2</v>
      </c>
      <c r="M28" s="23">
        <v>1480.3256610425585</v>
      </c>
      <c r="N28" s="23">
        <v>1225.2587279640511</v>
      </c>
      <c r="O28" s="14">
        <f t="shared" si="10"/>
        <v>672.87530047389021</v>
      </c>
      <c r="P28" s="14">
        <f t="shared" si="11"/>
        <v>556.93578543820502</v>
      </c>
      <c r="Q28" s="23"/>
      <c r="R28" s="14">
        <f t="shared" si="12"/>
        <v>0</v>
      </c>
      <c r="S28" s="23"/>
      <c r="T28" s="14">
        <f t="shared" si="13"/>
        <v>0</v>
      </c>
      <c r="U28" s="23">
        <v>10</v>
      </c>
      <c r="V28" s="14">
        <f t="shared" si="14"/>
        <v>55.693578543820507</v>
      </c>
      <c r="W28" s="20">
        <v>6.5</v>
      </c>
      <c r="X28" s="20">
        <f t="shared" si="15"/>
        <v>32.5</v>
      </c>
      <c r="Y28" s="14">
        <f t="shared" si="16"/>
        <v>1852.5</v>
      </c>
      <c r="Z28" s="20"/>
      <c r="AA28" s="20"/>
      <c r="AB28" s="16"/>
      <c r="AC28" s="20">
        <v>5600</v>
      </c>
      <c r="AD28" s="14">
        <f t="shared" si="17"/>
        <v>17818.181818181816</v>
      </c>
      <c r="AE28" s="20"/>
      <c r="AF28" s="14">
        <f t="shared" si="18"/>
        <v>0</v>
      </c>
      <c r="AG28" s="20">
        <v>5133</v>
      </c>
      <c r="AH28" s="14">
        <f t="shared" si="19"/>
        <v>16332.272727272726</v>
      </c>
      <c r="AI28" s="20"/>
      <c r="AJ28" s="17">
        <f t="shared" si="20"/>
        <v>0</v>
      </c>
      <c r="AK28" s="20"/>
      <c r="AL28" s="20"/>
      <c r="AM28" s="20"/>
      <c r="AN28" s="16"/>
      <c r="AO28" s="22">
        <f>D28</f>
        <v>5</v>
      </c>
      <c r="AP28" s="22">
        <v>65000</v>
      </c>
      <c r="AQ28" s="41">
        <f t="shared" si="7"/>
        <v>325000</v>
      </c>
      <c r="AR28" s="18">
        <f t="shared" si="2"/>
        <v>362288.45920991048</v>
      </c>
      <c r="AS28" s="45">
        <f t="shared" si="21"/>
        <v>3622.8845920991048</v>
      </c>
    </row>
    <row r="29" spans="1:45" ht="39" customHeight="1" x14ac:dyDescent="0.2">
      <c r="A29" s="20">
        <v>17</v>
      </c>
      <c r="B29" s="52" t="s">
        <v>66</v>
      </c>
      <c r="C29" s="41" t="s">
        <v>64</v>
      </c>
      <c r="D29" s="41">
        <f>D28</f>
        <v>5</v>
      </c>
      <c r="E29" s="41" t="s">
        <v>133</v>
      </c>
      <c r="F29" s="41"/>
      <c r="G29" s="41" t="s">
        <v>80</v>
      </c>
      <c r="H29" s="41"/>
      <c r="I29" s="14"/>
      <c r="J29" s="14"/>
      <c r="K29" s="41">
        <v>1</v>
      </c>
      <c r="L29" s="41"/>
      <c r="M29" s="19"/>
      <c r="N29" s="19"/>
      <c r="O29" s="14"/>
      <c r="P29" s="14"/>
      <c r="Q29" s="19"/>
      <c r="R29" s="14"/>
      <c r="S29" s="19"/>
      <c r="T29" s="14"/>
      <c r="U29" s="19"/>
      <c r="V29" s="14"/>
      <c r="W29" s="16">
        <v>3</v>
      </c>
      <c r="X29" s="16">
        <f>W29*D29</f>
        <v>15</v>
      </c>
      <c r="Y29" s="14">
        <f>X29*57</f>
        <v>855</v>
      </c>
      <c r="Z29" s="16"/>
      <c r="AA29" s="16"/>
      <c r="AB29" s="16"/>
      <c r="AC29" s="16"/>
      <c r="AD29" s="14"/>
      <c r="AE29" s="16"/>
      <c r="AF29" s="14"/>
      <c r="AG29" s="16"/>
      <c r="AH29" s="14"/>
      <c r="AI29" s="16"/>
      <c r="AJ29" s="17"/>
      <c r="AK29" s="16">
        <v>10</v>
      </c>
      <c r="AL29" s="16">
        <f>AK29*D29</f>
        <v>50</v>
      </c>
      <c r="AM29" s="16">
        <v>9</v>
      </c>
      <c r="AN29" s="16">
        <f>AL29*AM29</f>
        <v>450</v>
      </c>
      <c r="AO29" s="14"/>
      <c r="AP29" s="14"/>
      <c r="AQ29" s="41"/>
      <c r="AR29" s="18">
        <f>O29+P29+R29+T29+V29+Y29+AB29+AD29+AF29+AH29+AJ29+AN29+AQ29</f>
        <v>1305</v>
      </c>
      <c r="AS29" s="45">
        <f>AR29/100</f>
        <v>13.05</v>
      </c>
    </row>
    <row r="30" spans="1:45" ht="48" customHeight="1" x14ac:dyDescent="0.2">
      <c r="A30" s="20">
        <v>18</v>
      </c>
      <c r="B30" s="54" t="s">
        <v>77</v>
      </c>
      <c r="C30" s="43" t="s">
        <v>62</v>
      </c>
      <c r="D30" s="43">
        <v>100</v>
      </c>
      <c r="E30" s="43" t="s">
        <v>78</v>
      </c>
      <c r="F30" s="20" t="s">
        <v>110</v>
      </c>
      <c r="G30" s="43" t="s">
        <v>80</v>
      </c>
      <c r="H30" s="43">
        <v>27</v>
      </c>
      <c r="I30" s="22">
        <f t="shared" si="8"/>
        <v>3.7037037037037037</v>
      </c>
      <c r="J30" s="22">
        <f t="shared" si="9"/>
        <v>25.925925925925927</v>
      </c>
      <c r="K30" s="43">
        <v>1</v>
      </c>
      <c r="L30" s="43"/>
      <c r="M30" s="23">
        <v>1865.8879879123647</v>
      </c>
      <c r="N30" s="20"/>
      <c r="O30" s="14">
        <f t="shared" si="10"/>
        <v>6910.6962515272762</v>
      </c>
      <c r="P30" s="14">
        <f t="shared" si="11"/>
        <v>0</v>
      </c>
      <c r="Q30" s="23">
        <v>20</v>
      </c>
      <c r="R30" s="14">
        <f t="shared" si="12"/>
        <v>1382.1392503054553</v>
      </c>
      <c r="S30" s="23">
        <v>20</v>
      </c>
      <c r="T30" s="14">
        <f t="shared" si="13"/>
        <v>1382.1392503054553</v>
      </c>
      <c r="U30" s="23">
        <v>20</v>
      </c>
      <c r="V30" s="14">
        <f t="shared" si="14"/>
        <v>0</v>
      </c>
      <c r="W30" s="20">
        <v>4.5</v>
      </c>
      <c r="X30" s="20">
        <f t="shared" si="15"/>
        <v>450</v>
      </c>
      <c r="Y30" s="14">
        <f t="shared" si="16"/>
        <v>25650</v>
      </c>
      <c r="Z30" s="20"/>
      <c r="AA30" s="20"/>
      <c r="AB30" s="16"/>
      <c r="AC30" s="20">
        <v>50</v>
      </c>
      <c r="AD30" s="14">
        <f t="shared" si="17"/>
        <v>1296.2962962962963</v>
      </c>
      <c r="AE30" s="20">
        <v>367</v>
      </c>
      <c r="AF30" s="14">
        <f t="shared" si="18"/>
        <v>9514.8148148148157</v>
      </c>
      <c r="AG30" s="20">
        <v>61</v>
      </c>
      <c r="AH30" s="14">
        <f t="shared" si="19"/>
        <v>1581.4814814814815</v>
      </c>
      <c r="AI30" s="20">
        <v>200</v>
      </c>
      <c r="AJ30" s="17">
        <f t="shared" si="20"/>
        <v>5185.1851851851852</v>
      </c>
      <c r="AK30" s="20"/>
      <c r="AL30" s="20"/>
      <c r="AM30" s="20"/>
      <c r="AN30" s="16"/>
      <c r="AO30" s="22">
        <f>D28</f>
        <v>5</v>
      </c>
      <c r="AP30" s="22">
        <v>280000</v>
      </c>
      <c r="AQ30" s="41">
        <f t="shared" ref="AQ30:AQ37" si="59">AP30*AO30</f>
        <v>1400000</v>
      </c>
      <c r="AR30" s="18">
        <f t="shared" si="2"/>
        <v>1452902.7525299159</v>
      </c>
      <c r="AS30" s="45">
        <f t="shared" si="21"/>
        <v>14529.02752529916</v>
      </c>
    </row>
    <row r="31" spans="1:45" ht="38.25" customHeight="1" x14ac:dyDescent="0.2">
      <c r="A31" s="20">
        <v>19</v>
      </c>
      <c r="B31" s="52" t="s">
        <v>79</v>
      </c>
      <c r="C31" s="41" t="s">
        <v>64</v>
      </c>
      <c r="D31" s="41">
        <v>15</v>
      </c>
      <c r="E31" s="41" t="s">
        <v>67</v>
      </c>
      <c r="F31" s="41"/>
      <c r="G31" s="41" t="s">
        <v>80</v>
      </c>
      <c r="H31" s="41"/>
      <c r="I31" s="14"/>
      <c r="J31" s="14"/>
      <c r="K31" s="41">
        <v>1</v>
      </c>
      <c r="L31" s="41"/>
      <c r="M31" s="19"/>
      <c r="N31" s="16"/>
      <c r="O31" s="14"/>
      <c r="P31" s="14"/>
      <c r="Q31" s="19"/>
      <c r="R31" s="14"/>
      <c r="S31" s="19"/>
      <c r="T31" s="14"/>
      <c r="U31" s="19"/>
      <c r="V31" s="14"/>
      <c r="W31" s="16">
        <v>8</v>
      </c>
      <c r="X31" s="16">
        <f t="shared" ref="X31:X32" si="60">W31*D31</f>
        <v>120</v>
      </c>
      <c r="Y31" s="14">
        <f t="shared" ref="Y31:Y32" si="61">X31*57</f>
        <v>6840</v>
      </c>
      <c r="Z31" s="16"/>
      <c r="AA31" s="16"/>
      <c r="AB31" s="16"/>
      <c r="AC31" s="16"/>
      <c r="AD31" s="14"/>
      <c r="AE31" s="16"/>
      <c r="AF31" s="14"/>
      <c r="AG31" s="16"/>
      <c r="AH31" s="14"/>
      <c r="AI31" s="16"/>
      <c r="AJ31" s="17"/>
      <c r="AK31" s="16">
        <v>10</v>
      </c>
      <c r="AL31" s="16">
        <f>AK31*D31</f>
        <v>150</v>
      </c>
      <c r="AM31" s="16">
        <v>25</v>
      </c>
      <c r="AN31" s="16">
        <f>AL31*AM31</f>
        <v>3750</v>
      </c>
      <c r="AO31" s="14"/>
      <c r="AP31" s="14"/>
      <c r="AQ31" s="41">
        <f t="shared" ref="AQ31" si="62">AP31*AO31</f>
        <v>0</v>
      </c>
      <c r="AR31" s="18">
        <f t="shared" ref="AR31:AR32" si="63">O31+P31+R31+T31+V31+Y31+AB31+AD31+AF31+AH31+AJ31+AN31+AQ31</f>
        <v>10590</v>
      </c>
      <c r="AS31" s="45">
        <f t="shared" ref="AS31:AS32" si="64">AR31/100</f>
        <v>105.9</v>
      </c>
    </row>
    <row r="32" spans="1:45" ht="38.25" customHeight="1" x14ac:dyDescent="0.2">
      <c r="A32" s="20">
        <v>20</v>
      </c>
      <c r="B32" s="55" t="s">
        <v>128</v>
      </c>
      <c r="C32" s="43" t="s">
        <v>62</v>
      </c>
      <c r="D32" s="43">
        <v>100</v>
      </c>
      <c r="E32" s="43" t="s">
        <v>105</v>
      </c>
      <c r="F32" s="43"/>
      <c r="G32" s="43" t="s">
        <v>80</v>
      </c>
      <c r="H32" s="43">
        <v>130</v>
      </c>
      <c r="I32" s="22">
        <f t="shared" ref="I32" si="65">D32/H32</f>
        <v>0.76923076923076927</v>
      </c>
      <c r="J32" s="22">
        <f t="shared" ref="J32" si="66">I32*7</f>
        <v>5.384615384615385</v>
      </c>
      <c r="K32" s="43">
        <v>1</v>
      </c>
      <c r="L32" s="43">
        <v>2</v>
      </c>
      <c r="M32" s="23">
        <v>1640</v>
      </c>
      <c r="N32" s="23">
        <v>1331.1056861389561</v>
      </c>
      <c r="O32" s="14">
        <f t="shared" ref="O32" si="67">I32*M32</f>
        <v>1261.5384615384617</v>
      </c>
      <c r="P32" s="14">
        <f t="shared" ref="P32" si="68">I32*N32</f>
        <v>1023.9274508761201</v>
      </c>
      <c r="Q32" s="23"/>
      <c r="R32" s="14">
        <f t="shared" ref="R32" si="69">O32*Q32/100</f>
        <v>0</v>
      </c>
      <c r="S32" s="23"/>
      <c r="T32" s="14">
        <f t="shared" ref="T32" si="70">O32*S32/100</f>
        <v>0</v>
      </c>
      <c r="U32" s="23">
        <v>20</v>
      </c>
      <c r="V32" s="14">
        <f t="shared" ref="V32" si="71">P32*U32/100</f>
        <v>204.78549017522403</v>
      </c>
      <c r="W32" s="20">
        <v>1</v>
      </c>
      <c r="X32" s="20">
        <f t="shared" si="60"/>
        <v>100</v>
      </c>
      <c r="Y32" s="14">
        <f t="shared" si="61"/>
        <v>5700</v>
      </c>
      <c r="Z32" s="20"/>
      <c r="AA32" s="20"/>
      <c r="AB32" s="16"/>
      <c r="AC32" s="20">
        <v>6800</v>
      </c>
      <c r="AD32" s="14">
        <f t="shared" ref="AD32" si="72">AC32*J32</f>
        <v>36615.384615384617</v>
      </c>
      <c r="AE32" s="20"/>
      <c r="AF32" s="14">
        <f t="shared" ref="AF32" si="73">AE32*J32</f>
        <v>0</v>
      </c>
      <c r="AG32" s="20">
        <v>4400</v>
      </c>
      <c r="AH32" s="14">
        <f t="shared" ref="AH32" si="74">AG32*J32</f>
        <v>23692.307692307695</v>
      </c>
      <c r="AI32" s="20"/>
      <c r="AJ32" s="17">
        <f t="shared" ref="AJ32" si="75">AI32*J32</f>
        <v>0</v>
      </c>
      <c r="AK32" s="20"/>
      <c r="AL32" s="20"/>
      <c r="AM32" s="20"/>
      <c r="AN32" s="16"/>
      <c r="AO32" s="24">
        <v>0.1</v>
      </c>
      <c r="AP32" s="22">
        <v>3700000</v>
      </c>
      <c r="AQ32" s="41">
        <f>(AP32*AO32)</f>
        <v>370000</v>
      </c>
      <c r="AR32" s="18">
        <f t="shared" si="63"/>
        <v>438497.9437102821</v>
      </c>
      <c r="AS32" s="45">
        <f t="shared" si="64"/>
        <v>4384.9794371028211</v>
      </c>
    </row>
    <row r="33" spans="1:45" ht="37.5" customHeight="1" x14ac:dyDescent="0.2">
      <c r="A33" s="20">
        <v>21</v>
      </c>
      <c r="B33" s="52" t="s">
        <v>79</v>
      </c>
      <c r="C33" s="41" t="s">
        <v>64</v>
      </c>
      <c r="D33" s="41">
        <v>15</v>
      </c>
      <c r="E33" s="41" t="s">
        <v>67</v>
      </c>
      <c r="F33" s="41"/>
      <c r="G33" s="41" t="s">
        <v>92</v>
      </c>
      <c r="H33" s="41"/>
      <c r="I33" s="14"/>
      <c r="J33" s="14"/>
      <c r="K33" s="41">
        <v>1</v>
      </c>
      <c r="L33" s="41"/>
      <c r="M33" s="19"/>
      <c r="N33" s="16"/>
      <c r="O33" s="14"/>
      <c r="P33" s="14"/>
      <c r="Q33" s="19"/>
      <c r="R33" s="14"/>
      <c r="S33" s="19"/>
      <c r="T33" s="14"/>
      <c r="U33" s="19"/>
      <c r="V33" s="14"/>
      <c r="W33" s="16">
        <v>8</v>
      </c>
      <c r="X33" s="16">
        <f t="shared" si="15"/>
        <v>120</v>
      </c>
      <c r="Y33" s="14">
        <f t="shared" si="16"/>
        <v>6840</v>
      </c>
      <c r="Z33" s="16"/>
      <c r="AA33" s="16"/>
      <c r="AB33" s="16"/>
      <c r="AC33" s="16"/>
      <c r="AD33" s="14"/>
      <c r="AE33" s="16"/>
      <c r="AF33" s="14"/>
      <c r="AG33" s="16"/>
      <c r="AH33" s="14"/>
      <c r="AI33" s="16"/>
      <c r="AJ33" s="17"/>
      <c r="AK33" s="16">
        <v>10</v>
      </c>
      <c r="AL33" s="16">
        <f>AK33*D33</f>
        <v>150</v>
      </c>
      <c r="AM33" s="16">
        <f>W7*D33/AL33</f>
        <v>25</v>
      </c>
      <c r="AN33" s="16">
        <f>AL33*AM33</f>
        <v>3750</v>
      </c>
      <c r="AO33" s="14"/>
      <c r="AP33" s="14"/>
      <c r="AQ33" s="41">
        <f t="shared" si="59"/>
        <v>0</v>
      </c>
      <c r="AR33" s="18">
        <f t="shared" si="2"/>
        <v>10590</v>
      </c>
      <c r="AS33" s="45">
        <f t="shared" si="21"/>
        <v>105.9</v>
      </c>
    </row>
    <row r="34" spans="1:45" ht="36" customHeight="1" x14ac:dyDescent="0.2">
      <c r="A34" s="20">
        <v>22</v>
      </c>
      <c r="B34" s="55" t="s">
        <v>106</v>
      </c>
      <c r="C34" s="43" t="s">
        <v>62</v>
      </c>
      <c r="D34" s="43">
        <v>100</v>
      </c>
      <c r="E34" s="43" t="s">
        <v>105</v>
      </c>
      <c r="F34" s="43"/>
      <c r="G34" s="43" t="s">
        <v>92</v>
      </c>
      <c r="H34" s="43">
        <v>130</v>
      </c>
      <c r="I34" s="22">
        <f t="shared" si="8"/>
        <v>0.76923076923076927</v>
      </c>
      <c r="J34" s="22">
        <f t="shared" si="9"/>
        <v>5.384615384615385</v>
      </c>
      <c r="K34" s="43">
        <v>1</v>
      </c>
      <c r="L34" s="43">
        <v>2</v>
      </c>
      <c r="M34" s="23">
        <v>1640</v>
      </c>
      <c r="N34" s="23">
        <v>1331.1056861389561</v>
      </c>
      <c r="O34" s="14">
        <f t="shared" si="10"/>
        <v>1261.5384615384617</v>
      </c>
      <c r="P34" s="14">
        <f t="shared" si="11"/>
        <v>1023.9274508761201</v>
      </c>
      <c r="Q34" s="23"/>
      <c r="R34" s="14">
        <f t="shared" si="12"/>
        <v>0</v>
      </c>
      <c r="S34" s="23"/>
      <c r="T34" s="14">
        <f t="shared" si="13"/>
        <v>0</v>
      </c>
      <c r="U34" s="23">
        <v>20</v>
      </c>
      <c r="V34" s="14">
        <f t="shared" si="14"/>
        <v>204.78549017522403</v>
      </c>
      <c r="W34" s="20">
        <v>1</v>
      </c>
      <c r="X34" s="20">
        <f t="shared" si="15"/>
        <v>100</v>
      </c>
      <c r="Y34" s="14">
        <f t="shared" si="16"/>
        <v>5700</v>
      </c>
      <c r="Z34" s="20"/>
      <c r="AA34" s="20"/>
      <c r="AB34" s="16"/>
      <c r="AC34" s="20">
        <v>6800</v>
      </c>
      <c r="AD34" s="14">
        <f t="shared" si="17"/>
        <v>36615.384615384617</v>
      </c>
      <c r="AE34" s="20"/>
      <c r="AF34" s="14">
        <f t="shared" si="18"/>
        <v>0</v>
      </c>
      <c r="AG34" s="20">
        <v>4400</v>
      </c>
      <c r="AH34" s="14">
        <f t="shared" si="19"/>
        <v>23692.307692307695</v>
      </c>
      <c r="AI34" s="20"/>
      <c r="AJ34" s="17">
        <f t="shared" si="20"/>
        <v>0</v>
      </c>
      <c r="AK34" s="20"/>
      <c r="AL34" s="20"/>
      <c r="AM34" s="20"/>
      <c r="AN34" s="16"/>
      <c r="AO34" s="24">
        <v>0.02</v>
      </c>
      <c r="AP34" s="22">
        <v>5200000</v>
      </c>
      <c r="AQ34" s="41">
        <f>(AP34*AO34)</f>
        <v>104000</v>
      </c>
      <c r="AR34" s="18">
        <f t="shared" si="2"/>
        <v>172497.94371028212</v>
      </c>
      <c r="AS34" s="45">
        <f t="shared" si="21"/>
        <v>1724.9794371028213</v>
      </c>
    </row>
    <row r="35" spans="1:45" ht="36" customHeight="1" x14ac:dyDescent="0.2">
      <c r="A35" s="20">
        <v>23</v>
      </c>
      <c r="B35" s="55" t="s">
        <v>116</v>
      </c>
      <c r="C35" s="43" t="s">
        <v>62</v>
      </c>
      <c r="D35" s="43">
        <v>100</v>
      </c>
      <c r="E35" s="43" t="s">
        <v>78</v>
      </c>
      <c r="F35" s="43" t="s">
        <v>117</v>
      </c>
      <c r="G35" s="43" t="s">
        <v>91</v>
      </c>
      <c r="H35" s="43">
        <v>23</v>
      </c>
      <c r="I35" s="22">
        <f t="shared" ref="I35:I36" si="76">D35/H35</f>
        <v>4.3478260869565215</v>
      </c>
      <c r="J35" s="22">
        <f t="shared" ref="J35:J36" si="77">I35*7</f>
        <v>30.434782608695649</v>
      </c>
      <c r="K35" s="43">
        <v>1</v>
      </c>
      <c r="L35" s="43"/>
      <c r="M35" s="23">
        <v>1640</v>
      </c>
      <c r="N35" s="23"/>
      <c r="O35" s="14">
        <f t="shared" ref="O35:O36" si="78">I35*M35</f>
        <v>7130.4347826086951</v>
      </c>
      <c r="P35" s="14">
        <f t="shared" ref="P35:P36" si="79">I35*N35</f>
        <v>0</v>
      </c>
      <c r="Q35" s="23"/>
      <c r="R35" s="14"/>
      <c r="S35" s="23"/>
      <c r="T35" s="14"/>
      <c r="U35" s="22"/>
      <c r="V35" s="14"/>
      <c r="W35" s="20">
        <v>3.4</v>
      </c>
      <c r="X35" s="20">
        <f t="shared" si="15"/>
        <v>340</v>
      </c>
      <c r="Y35" s="14">
        <f t="shared" si="16"/>
        <v>19380</v>
      </c>
      <c r="Z35" s="20"/>
      <c r="AA35" s="20"/>
      <c r="AB35" s="16"/>
      <c r="AC35" s="20">
        <v>50</v>
      </c>
      <c r="AD35" s="14">
        <f t="shared" si="17"/>
        <v>1521.7391304347825</v>
      </c>
      <c r="AE35" s="20">
        <v>238</v>
      </c>
      <c r="AF35" s="14"/>
      <c r="AG35" s="20">
        <v>61</v>
      </c>
      <c r="AH35" s="14">
        <f t="shared" si="19"/>
        <v>1856.5217391304345</v>
      </c>
      <c r="AI35" s="20">
        <v>112</v>
      </c>
      <c r="AJ35" s="17"/>
      <c r="AK35" s="20"/>
      <c r="AL35" s="20"/>
      <c r="AM35" s="20"/>
      <c r="AN35" s="16"/>
      <c r="AO35" s="24"/>
      <c r="AP35" s="22"/>
      <c r="AQ35" s="41"/>
      <c r="AR35" s="18">
        <f t="shared" ref="AR35:AR36" si="80">O35+P35+R35+T35+V35+Y35+AB35+AD35+AF35+AH35+AJ35+AN35+AQ35</f>
        <v>29888.695652173916</v>
      </c>
      <c r="AS35" s="45">
        <f t="shared" ref="AS35:AS36" si="81">AR35/100</f>
        <v>298.88695652173914</v>
      </c>
    </row>
    <row r="36" spans="1:45" ht="36" customHeight="1" x14ac:dyDescent="0.2">
      <c r="A36" s="20">
        <v>24</v>
      </c>
      <c r="B36" s="55" t="s">
        <v>134</v>
      </c>
      <c r="C36" s="43" t="s">
        <v>62</v>
      </c>
      <c r="D36" s="43">
        <v>100</v>
      </c>
      <c r="E36" s="43" t="s">
        <v>78</v>
      </c>
      <c r="F36" s="43" t="s">
        <v>117</v>
      </c>
      <c r="G36" s="43" t="s">
        <v>92</v>
      </c>
      <c r="H36" s="43">
        <v>23</v>
      </c>
      <c r="I36" s="22">
        <f t="shared" si="76"/>
        <v>4.3478260869565215</v>
      </c>
      <c r="J36" s="22">
        <f t="shared" si="77"/>
        <v>30.434782608695649</v>
      </c>
      <c r="K36" s="43">
        <v>1</v>
      </c>
      <c r="L36" s="43"/>
      <c r="M36" s="23">
        <v>1640</v>
      </c>
      <c r="N36" s="23"/>
      <c r="O36" s="14">
        <f t="shared" si="78"/>
        <v>7130.4347826086951</v>
      </c>
      <c r="P36" s="14">
        <f t="shared" si="79"/>
        <v>0</v>
      </c>
      <c r="Q36" s="23"/>
      <c r="R36" s="14"/>
      <c r="S36" s="23"/>
      <c r="T36" s="14"/>
      <c r="U36" s="22"/>
      <c r="V36" s="14"/>
      <c r="W36" s="20">
        <v>3.4</v>
      </c>
      <c r="X36" s="20">
        <f t="shared" si="15"/>
        <v>340</v>
      </c>
      <c r="Y36" s="14">
        <f t="shared" si="16"/>
        <v>19380</v>
      </c>
      <c r="Z36" s="20"/>
      <c r="AA36" s="20"/>
      <c r="AB36" s="16"/>
      <c r="AC36" s="20">
        <v>50</v>
      </c>
      <c r="AD36" s="14">
        <f t="shared" si="17"/>
        <v>1521.7391304347825</v>
      </c>
      <c r="AE36" s="20">
        <v>238</v>
      </c>
      <c r="AF36" s="14"/>
      <c r="AG36" s="20">
        <v>61</v>
      </c>
      <c r="AH36" s="14">
        <f t="shared" si="19"/>
        <v>1856.5217391304345</v>
      </c>
      <c r="AI36" s="20">
        <v>112</v>
      </c>
      <c r="AJ36" s="17"/>
      <c r="AK36" s="20"/>
      <c r="AL36" s="20"/>
      <c r="AM36" s="20"/>
      <c r="AN36" s="16"/>
      <c r="AO36" s="24"/>
      <c r="AP36" s="22"/>
      <c r="AQ36" s="41"/>
      <c r="AR36" s="18">
        <f t="shared" si="80"/>
        <v>29888.695652173916</v>
      </c>
      <c r="AS36" s="45">
        <f t="shared" si="81"/>
        <v>298.88695652173914</v>
      </c>
    </row>
    <row r="37" spans="1:45" ht="39.75" customHeight="1" x14ac:dyDescent="0.2">
      <c r="A37" s="20">
        <v>25</v>
      </c>
      <c r="B37" s="52" t="s">
        <v>81</v>
      </c>
      <c r="C37" s="41" t="s">
        <v>64</v>
      </c>
      <c r="D37" s="41">
        <v>15</v>
      </c>
      <c r="E37" s="41" t="s">
        <v>67</v>
      </c>
      <c r="F37" s="41"/>
      <c r="G37" s="41" t="s">
        <v>115</v>
      </c>
      <c r="H37" s="41"/>
      <c r="I37" s="14"/>
      <c r="J37" s="14"/>
      <c r="K37" s="41">
        <v>1</v>
      </c>
      <c r="L37" s="41"/>
      <c r="M37" s="19"/>
      <c r="N37" s="16"/>
      <c r="O37" s="14"/>
      <c r="P37" s="14"/>
      <c r="Q37" s="19"/>
      <c r="R37" s="14"/>
      <c r="S37" s="19"/>
      <c r="T37" s="14"/>
      <c r="U37" s="14"/>
      <c r="V37" s="14"/>
      <c r="W37" s="16">
        <v>8</v>
      </c>
      <c r="X37" s="16">
        <f t="shared" si="15"/>
        <v>120</v>
      </c>
      <c r="Y37" s="14">
        <f t="shared" si="16"/>
        <v>6840</v>
      </c>
      <c r="Z37" s="16"/>
      <c r="AA37" s="16"/>
      <c r="AB37" s="16"/>
      <c r="AC37" s="16"/>
      <c r="AD37" s="14"/>
      <c r="AE37" s="16"/>
      <c r="AF37" s="14"/>
      <c r="AG37" s="16"/>
      <c r="AH37" s="14"/>
      <c r="AI37" s="16"/>
      <c r="AJ37" s="17"/>
      <c r="AK37" s="16">
        <v>10</v>
      </c>
      <c r="AL37" s="16">
        <f>AK37*D37</f>
        <v>150</v>
      </c>
      <c r="AM37" s="16">
        <f>W7*D37/AL37</f>
        <v>25</v>
      </c>
      <c r="AN37" s="16">
        <f>AL37*AM37</f>
        <v>3750</v>
      </c>
      <c r="AO37" s="14"/>
      <c r="AP37" s="14"/>
      <c r="AQ37" s="41">
        <f t="shared" si="59"/>
        <v>0</v>
      </c>
      <c r="AR37" s="18">
        <f t="shared" si="2"/>
        <v>10590</v>
      </c>
      <c r="AS37" s="45">
        <f t="shared" si="21"/>
        <v>105.9</v>
      </c>
    </row>
    <row r="38" spans="1:45" ht="39.75" customHeight="1" x14ac:dyDescent="0.2">
      <c r="A38" s="11">
        <v>26</v>
      </c>
      <c r="B38" s="55" t="s">
        <v>123</v>
      </c>
      <c r="C38" s="43" t="s">
        <v>62</v>
      </c>
      <c r="D38" s="43">
        <v>100</v>
      </c>
      <c r="E38" s="43" t="s">
        <v>105</v>
      </c>
      <c r="F38" s="43"/>
      <c r="G38" s="43" t="s">
        <v>92</v>
      </c>
      <c r="H38" s="43">
        <v>130</v>
      </c>
      <c r="I38" s="22">
        <f t="shared" si="8"/>
        <v>0.76923076923076927</v>
      </c>
      <c r="J38" s="22">
        <f t="shared" si="9"/>
        <v>5.384615384615385</v>
      </c>
      <c r="K38" s="43">
        <v>1</v>
      </c>
      <c r="L38" s="43">
        <v>2</v>
      </c>
      <c r="M38" s="23">
        <v>1640</v>
      </c>
      <c r="N38" s="20">
        <v>1331</v>
      </c>
      <c r="O38" s="14">
        <f t="shared" si="10"/>
        <v>1261.5384615384617</v>
      </c>
      <c r="P38" s="14">
        <f t="shared" si="11"/>
        <v>1023.8461538461539</v>
      </c>
      <c r="Q38" s="23"/>
      <c r="R38" s="14">
        <f t="shared" si="12"/>
        <v>0</v>
      </c>
      <c r="S38" s="23"/>
      <c r="T38" s="14">
        <f t="shared" si="13"/>
        <v>0</v>
      </c>
      <c r="U38" s="22">
        <v>20</v>
      </c>
      <c r="V38" s="14">
        <f t="shared" si="14"/>
        <v>204.76923076923077</v>
      </c>
      <c r="W38" s="20">
        <v>1</v>
      </c>
      <c r="X38" s="20">
        <f t="shared" si="15"/>
        <v>100</v>
      </c>
      <c r="Y38" s="14">
        <f t="shared" si="16"/>
        <v>5700</v>
      </c>
      <c r="Z38" s="20"/>
      <c r="AA38" s="20"/>
      <c r="AB38" s="16"/>
      <c r="AC38" s="20">
        <v>6800</v>
      </c>
      <c r="AD38" s="14">
        <f t="shared" si="17"/>
        <v>36615.384615384617</v>
      </c>
      <c r="AE38" s="20"/>
      <c r="AF38" s="14">
        <f t="shared" si="18"/>
        <v>0</v>
      </c>
      <c r="AG38" s="20">
        <v>4400</v>
      </c>
      <c r="AH38" s="14">
        <f t="shared" si="19"/>
        <v>23692.307692307695</v>
      </c>
      <c r="AI38" s="20"/>
      <c r="AJ38" s="17">
        <f t="shared" si="20"/>
        <v>0</v>
      </c>
      <c r="AK38" s="20"/>
      <c r="AL38" s="20"/>
      <c r="AM38" s="20"/>
      <c r="AN38" s="16"/>
      <c r="AO38" s="25">
        <v>0.05</v>
      </c>
      <c r="AP38" s="22">
        <v>5500000</v>
      </c>
      <c r="AQ38" s="41">
        <f>(AP38*AO38)</f>
        <v>275000</v>
      </c>
      <c r="AR38" s="18">
        <f t="shared" si="2"/>
        <v>343497.84615384613</v>
      </c>
      <c r="AS38" s="45">
        <f t="shared" si="21"/>
        <v>3434.9784615384615</v>
      </c>
    </row>
    <row r="39" spans="1:45" ht="39.75" customHeight="1" x14ac:dyDescent="0.2">
      <c r="A39" s="20">
        <v>27</v>
      </c>
      <c r="B39" s="55" t="s">
        <v>125</v>
      </c>
      <c r="C39" s="43" t="s">
        <v>62</v>
      </c>
      <c r="D39" s="43">
        <v>100</v>
      </c>
      <c r="E39" s="43" t="s">
        <v>118</v>
      </c>
      <c r="F39" s="49"/>
      <c r="G39" s="43" t="s">
        <v>93</v>
      </c>
      <c r="H39" s="49"/>
      <c r="I39" s="22"/>
      <c r="J39" s="22"/>
      <c r="K39" s="43">
        <v>1</v>
      </c>
      <c r="L39" s="49"/>
      <c r="M39" s="23"/>
      <c r="N39" s="20"/>
      <c r="O39" s="14"/>
      <c r="P39" s="14"/>
      <c r="Q39" s="23"/>
      <c r="R39" s="14"/>
      <c r="S39" s="23"/>
      <c r="T39" s="14"/>
      <c r="U39" s="22"/>
      <c r="V39" s="14"/>
      <c r="W39" s="20">
        <v>0.5</v>
      </c>
      <c r="X39" s="20">
        <f t="shared" si="15"/>
        <v>50</v>
      </c>
      <c r="Y39" s="14">
        <f t="shared" si="16"/>
        <v>2850</v>
      </c>
      <c r="Z39" s="20"/>
      <c r="AA39" s="20"/>
      <c r="AB39" s="16"/>
      <c r="AC39" s="20"/>
      <c r="AD39" s="14"/>
      <c r="AE39" s="20"/>
      <c r="AF39" s="14"/>
      <c r="AG39" s="20"/>
      <c r="AH39" s="14"/>
      <c r="AI39" s="20"/>
      <c r="AJ39" s="17"/>
      <c r="AK39" s="20"/>
      <c r="AL39" s="20"/>
      <c r="AM39" s="20"/>
      <c r="AN39" s="16"/>
      <c r="AO39" s="25">
        <v>0.1</v>
      </c>
      <c r="AP39" s="22">
        <v>1700000</v>
      </c>
      <c r="AQ39" s="41">
        <f t="shared" ref="AQ39" si="82">AP39*AO39</f>
        <v>170000</v>
      </c>
      <c r="AR39" s="18">
        <f t="shared" si="2"/>
        <v>172850</v>
      </c>
      <c r="AS39" s="42">
        <f t="shared" si="21"/>
        <v>1728.5</v>
      </c>
    </row>
    <row r="40" spans="1:45" ht="36.75" customHeight="1" x14ac:dyDescent="0.2">
      <c r="A40" s="11">
        <v>28</v>
      </c>
      <c r="B40" s="54" t="s">
        <v>94</v>
      </c>
      <c r="C40" s="43" t="s">
        <v>62</v>
      </c>
      <c r="D40" s="43">
        <v>100</v>
      </c>
      <c r="E40" s="43" t="s">
        <v>82</v>
      </c>
      <c r="F40" s="43"/>
      <c r="G40" s="43" t="s">
        <v>129</v>
      </c>
      <c r="H40" s="43">
        <v>13.2</v>
      </c>
      <c r="I40" s="22">
        <f t="shared" si="8"/>
        <v>7.5757575757575761</v>
      </c>
      <c r="J40" s="22">
        <f t="shared" si="9"/>
        <v>53.030303030303031</v>
      </c>
      <c r="K40" s="43">
        <v>1</v>
      </c>
      <c r="L40" s="43"/>
      <c r="M40" s="26">
        <v>2109</v>
      </c>
      <c r="N40" s="26"/>
      <c r="O40" s="14">
        <f t="shared" si="10"/>
        <v>15977.272727272728</v>
      </c>
      <c r="P40" s="14">
        <f t="shared" si="11"/>
        <v>0</v>
      </c>
      <c r="Q40" s="26">
        <v>20</v>
      </c>
      <c r="R40" s="14">
        <f t="shared" si="12"/>
        <v>3195.454545454546</v>
      </c>
      <c r="S40" s="26">
        <v>100</v>
      </c>
      <c r="T40" s="14">
        <f t="shared" si="13"/>
        <v>15977.272727272728</v>
      </c>
      <c r="U40" s="27"/>
      <c r="V40" s="14">
        <f t="shared" si="14"/>
        <v>0</v>
      </c>
      <c r="W40" s="28">
        <v>13</v>
      </c>
      <c r="X40" s="11">
        <f t="shared" si="15"/>
        <v>1300</v>
      </c>
      <c r="Y40" s="14">
        <f t="shared" si="16"/>
        <v>74100</v>
      </c>
      <c r="Z40" s="20"/>
      <c r="AA40" s="20"/>
      <c r="AB40" s="16"/>
      <c r="AC40" s="28">
        <v>2800</v>
      </c>
      <c r="AD40" s="14">
        <f t="shared" si="17"/>
        <v>148484.84848484848</v>
      </c>
      <c r="AE40" s="28"/>
      <c r="AF40" s="14">
        <f t="shared" si="18"/>
        <v>0</v>
      </c>
      <c r="AG40" s="28">
        <v>2567</v>
      </c>
      <c r="AH40" s="14">
        <f t="shared" si="19"/>
        <v>136128.78787878787</v>
      </c>
      <c r="AI40" s="28"/>
      <c r="AJ40" s="17">
        <f t="shared" si="20"/>
        <v>0</v>
      </c>
      <c r="AK40" s="28"/>
      <c r="AL40" s="28"/>
      <c r="AM40" s="28"/>
      <c r="AN40" s="16"/>
      <c r="AO40" s="12"/>
      <c r="AP40" s="27"/>
      <c r="AQ40" s="41"/>
      <c r="AR40" s="18">
        <f t="shared" si="2"/>
        <v>393863.63636363635</v>
      </c>
      <c r="AS40" s="45">
        <f t="shared" si="21"/>
        <v>3938.6363636363635</v>
      </c>
    </row>
    <row r="41" spans="1:45" ht="35.25" customHeight="1" x14ac:dyDescent="0.2">
      <c r="A41" s="48">
        <v>29</v>
      </c>
      <c r="B41" s="52" t="s">
        <v>83</v>
      </c>
      <c r="C41" s="41" t="s">
        <v>64</v>
      </c>
      <c r="D41" s="41">
        <f>P5</f>
        <v>250</v>
      </c>
      <c r="E41" s="41" t="s">
        <v>67</v>
      </c>
      <c r="F41" s="41"/>
      <c r="G41" s="41" t="s">
        <v>129</v>
      </c>
      <c r="H41" s="41"/>
      <c r="I41" s="14"/>
      <c r="J41" s="14"/>
      <c r="K41" s="41">
        <v>1</v>
      </c>
      <c r="L41" s="41"/>
      <c r="M41" s="19"/>
      <c r="N41" s="16"/>
      <c r="O41" s="14"/>
      <c r="P41" s="14"/>
      <c r="Q41" s="19"/>
      <c r="R41" s="14"/>
      <c r="S41" s="19"/>
      <c r="T41" s="14"/>
      <c r="U41" s="14"/>
      <c r="V41" s="14"/>
      <c r="W41" s="16">
        <v>8</v>
      </c>
      <c r="X41" s="16">
        <f t="shared" si="15"/>
        <v>2000</v>
      </c>
      <c r="Y41" s="14">
        <f t="shared" si="16"/>
        <v>114000</v>
      </c>
      <c r="Z41" s="16"/>
      <c r="AA41" s="16"/>
      <c r="AB41" s="16"/>
      <c r="AC41" s="16"/>
      <c r="AD41" s="14"/>
      <c r="AE41" s="16"/>
      <c r="AF41" s="14"/>
      <c r="AG41" s="16"/>
      <c r="AH41" s="14"/>
      <c r="AI41" s="16"/>
      <c r="AJ41" s="17"/>
      <c r="AK41" s="16">
        <v>10</v>
      </c>
      <c r="AL41" s="16">
        <f>AK41*D41</f>
        <v>2500</v>
      </c>
      <c r="AM41" s="16">
        <f>W7*D41/AL41</f>
        <v>25</v>
      </c>
      <c r="AN41" s="16">
        <f>AL41*AM41</f>
        <v>62500</v>
      </c>
      <c r="AO41" s="14"/>
      <c r="AP41" s="14"/>
      <c r="AQ41" s="41"/>
      <c r="AR41" s="18">
        <f t="shared" si="2"/>
        <v>176500</v>
      </c>
      <c r="AS41" s="45">
        <f t="shared" si="21"/>
        <v>1765</v>
      </c>
    </row>
    <row r="42" spans="1:45" ht="35.25" customHeight="1" x14ac:dyDescent="0.2">
      <c r="A42" s="48"/>
      <c r="B42" s="52" t="s">
        <v>137</v>
      </c>
      <c r="C42" s="41" t="s">
        <v>62</v>
      </c>
      <c r="D42" s="41">
        <v>100</v>
      </c>
      <c r="E42" s="41"/>
      <c r="F42" s="41"/>
      <c r="G42" s="41"/>
      <c r="H42" s="41"/>
      <c r="I42" s="14"/>
      <c r="J42" s="14"/>
      <c r="K42" s="41"/>
      <c r="L42" s="41"/>
      <c r="M42" s="19"/>
      <c r="N42" s="16">
        <v>250</v>
      </c>
      <c r="O42" s="14"/>
      <c r="P42" s="14"/>
      <c r="Q42" s="19"/>
      <c r="R42" s="14"/>
      <c r="S42" s="19"/>
      <c r="T42" s="14"/>
      <c r="U42" s="14"/>
      <c r="V42" s="14"/>
      <c r="W42" s="16"/>
      <c r="X42" s="16"/>
      <c r="Y42" s="14"/>
      <c r="Z42" s="16"/>
      <c r="AA42" s="16"/>
      <c r="AB42" s="16"/>
      <c r="AC42" s="16"/>
      <c r="AD42" s="14"/>
      <c r="AE42" s="16"/>
      <c r="AF42" s="14"/>
      <c r="AG42" s="16"/>
      <c r="AH42" s="14"/>
      <c r="AI42" s="16"/>
      <c r="AJ42" s="17"/>
      <c r="AK42" s="16"/>
      <c r="AL42" s="16"/>
      <c r="AM42" s="16"/>
      <c r="AN42" s="16"/>
      <c r="AO42" s="14"/>
      <c r="AP42" s="14"/>
      <c r="AQ42" s="41"/>
      <c r="AR42" s="18">
        <f>N42*D42</f>
        <v>25000</v>
      </c>
      <c r="AS42" s="45">
        <f t="shared" si="21"/>
        <v>250</v>
      </c>
    </row>
    <row r="43" spans="1:45" ht="36" customHeight="1" x14ac:dyDescent="0.2">
      <c r="A43" s="11">
        <v>30</v>
      </c>
      <c r="B43" s="29" t="s">
        <v>84</v>
      </c>
      <c r="C43" s="30"/>
      <c r="D43" s="30"/>
      <c r="E43" s="30"/>
      <c r="F43" s="30"/>
      <c r="G43" s="30"/>
      <c r="H43" s="30"/>
      <c r="I43" s="31"/>
      <c r="J43" s="31"/>
      <c r="K43" s="30"/>
      <c r="L43" s="30"/>
      <c r="M43" s="30"/>
      <c r="N43" s="30"/>
      <c r="O43" s="32">
        <f>SUM(O13:O41)</f>
        <v>80232.288874244899</v>
      </c>
      <c r="P43" s="32">
        <f>SUM(P13:P41)</f>
        <v>11514.892085791846</v>
      </c>
      <c r="Q43" s="31"/>
      <c r="R43" s="32">
        <f>SUM(R13:R41)</f>
        <v>8795.4119775781837</v>
      </c>
      <c r="S43" s="31"/>
      <c r="T43" s="32">
        <f>SUM(T13:T41)</f>
        <v>20522.77561394182</v>
      </c>
      <c r="U43" s="31"/>
      <c r="V43" s="32">
        <f>SUM(V13:V41)</f>
        <v>1913.1939295236391</v>
      </c>
      <c r="W43" s="31"/>
      <c r="X43" s="31"/>
      <c r="Y43" s="32">
        <f>SUM(Y13:Y41)</f>
        <v>568432.5</v>
      </c>
      <c r="Z43" s="31"/>
      <c r="AA43" s="31"/>
      <c r="AB43" s="32">
        <f>SUM(AB13:AB41)</f>
        <v>110.70000000000002</v>
      </c>
      <c r="AC43" s="31"/>
      <c r="AD43" s="32">
        <f>SUM(AD13:AD41)</f>
        <v>414952.85365127434</v>
      </c>
      <c r="AE43" s="31"/>
      <c r="AF43" s="32">
        <f>SUM(AF13:AF41)</f>
        <v>62252.118736383447</v>
      </c>
      <c r="AG43" s="31"/>
      <c r="AH43" s="32">
        <f>SUM(AH13:AH41)</f>
        <v>345455.16038640717</v>
      </c>
      <c r="AI43" s="31"/>
      <c r="AJ43" s="32">
        <f>SUM(AJ13:AJ41)</f>
        <v>43920.528322440085</v>
      </c>
      <c r="AK43" s="31"/>
      <c r="AL43" s="31"/>
      <c r="AM43" s="31"/>
      <c r="AN43" s="32">
        <f>SUM(AN13:AN41)</f>
        <v>82950</v>
      </c>
      <c r="AO43" s="31"/>
      <c r="AP43" s="31"/>
      <c r="AQ43" s="32">
        <f>SUM(AQ13:AQ41)</f>
        <v>5118200</v>
      </c>
      <c r="AR43" s="18">
        <f>SUM(AR13:AR42)</f>
        <v>6784252.4235775862</v>
      </c>
      <c r="AS43" s="18">
        <f>SUM(AS13:AS42)</f>
        <v>67842.524235775869</v>
      </c>
    </row>
    <row r="44" spans="1:45" x14ac:dyDescent="0.2">
      <c r="A44" s="33"/>
      <c r="B44" s="34"/>
      <c r="C44" s="33"/>
      <c r="D44" s="33"/>
      <c r="E44" s="33"/>
      <c r="F44" s="33"/>
      <c r="G44" s="33"/>
      <c r="H44" s="33"/>
      <c r="I44" s="33"/>
      <c r="J44" s="33"/>
      <c r="K44" s="35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5"/>
      <c r="AR44" s="35"/>
      <c r="AS44" s="35"/>
    </row>
    <row r="45" spans="1:45" x14ac:dyDescent="0.2">
      <c r="A45" s="36"/>
      <c r="B45" s="37"/>
      <c r="C45" s="36"/>
      <c r="D45" s="36"/>
      <c r="E45" s="36"/>
      <c r="F45" s="36"/>
      <c r="G45" s="36"/>
      <c r="H45" s="36"/>
      <c r="I45" s="36"/>
      <c r="J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5" x14ac:dyDescent="0.2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8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</sheetData>
  <mergeCells count="48">
    <mergeCell ref="AJ4:AK4"/>
    <mergeCell ref="AC3:AF3"/>
    <mergeCell ref="AC4:AD4"/>
    <mergeCell ref="AC5:AF5"/>
    <mergeCell ref="AC7:AF7"/>
    <mergeCell ref="AJ5:AM5"/>
    <mergeCell ref="AJ7:AM7"/>
    <mergeCell ref="AC6:AD6"/>
    <mergeCell ref="AJ6:AK6"/>
    <mergeCell ref="M9:N10"/>
    <mergeCell ref="Q9:R10"/>
    <mergeCell ref="S9:V9"/>
    <mergeCell ref="W9:Y10"/>
    <mergeCell ref="Z9:AB10"/>
    <mergeCell ref="S10:T10"/>
    <mergeCell ref="U10:V10"/>
    <mergeCell ref="G9:G11"/>
    <mergeCell ref="H9:H11"/>
    <mergeCell ref="I9:I11"/>
    <mergeCell ref="J9:J11"/>
    <mergeCell ref="K9:L10"/>
    <mergeCell ref="A9:A11"/>
    <mergeCell ref="B9:B11"/>
    <mergeCell ref="C9:C11"/>
    <mergeCell ref="D9:D11"/>
    <mergeCell ref="E9:F10"/>
    <mergeCell ref="AP6:AQ6"/>
    <mergeCell ref="Y5:AA5"/>
    <mergeCell ref="O9:P10"/>
    <mergeCell ref="AC9:AF9"/>
    <mergeCell ref="AK9:AN10"/>
    <mergeCell ref="AO9:AQ10"/>
    <mergeCell ref="AP7:AR7"/>
    <mergeCell ref="AP8:AQ8"/>
    <mergeCell ref="AP5:AR5"/>
    <mergeCell ref="AR9:AS10"/>
    <mergeCell ref="AC10:AD10"/>
    <mergeCell ref="AE10:AF10"/>
    <mergeCell ref="AG10:AH10"/>
    <mergeCell ref="AI10:AJ10"/>
    <mergeCell ref="AG9:AJ9"/>
    <mergeCell ref="E7:F7"/>
    <mergeCell ref="R7:V7"/>
    <mergeCell ref="I3:P3"/>
    <mergeCell ref="A5:D5"/>
    <mergeCell ref="E5:H5"/>
    <mergeCell ref="M5:O5"/>
    <mergeCell ref="E6:F6"/>
  </mergeCells>
  <pageMargins left="0.70866141732283472" right="0.70866141732283472" top="0.74803149606299213" bottom="0.74803149606299213" header="0.31496062992125984" footer="0.31496062992125984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2025-01-07T05:33:19Z</dcterms:created>
  <dcterms:modified xsi:type="dcterms:W3CDTF">2025-01-28T20:07:27Z</dcterms:modified>
</cp:coreProperties>
</file>